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60" windowWidth="22260" windowHeight="12285"/>
  </bookViews>
  <sheets>
    <sheet name="Песок Строительный" sheetId="1" r:id="rId1"/>
    <sheet name="Песчано-гравийные породы" sheetId="2" r:id="rId2"/>
    <sheet name="Камень для строительства" sheetId="3" r:id="rId3"/>
    <sheet name="Облицовочный камень" sheetId="4" r:id="rId4"/>
    <sheet name="Кирпично-черепичное сырье" sheetId="5" r:id="rId5"/>
    <sheet name="Известняк для обжига" sheetId="6" r:id="rId6"/>
  </sheets>
  <definedNames>
    <definedName name="_xlnm.Print_Area" localSheetId="5">'Известняк для обжига'!$A$1:$AG$42</definedName>
    <definedName name="_xlnm.Print_Area" localSheetId="2">'Камень для строительства'!$A$1:$BC$101</definedName>
    <definedName name="_xlnm.Print_Area" localSheetId="4">'Кирпично-черепичное сырье'!$A$1:$AR$98</definedName>
    <definedName name="_xlnm.Print_Area" localSheetId="3">'Облицовочный камень'!$A$1:$BB$25</definedName>
    <definedName name="_xlnm.Print_Area" localSheetId="0">'Песок Строительный'!$A$1:$AQ$62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" i="5" l="1"/>
  <c r="AM8" i="5"/>
  <c r="AQ10" i="5"/>
  <c r="AP10" i="5"/>
  <c r="AO10" i="5"/>
  <c r="AN10" i="5"/>
  <c r="AM10" i="5"/>
  <c r="AQ19" i="5"/>
  <c r="AP19" i="5"/>
  <c r="AO19" i="5"/>
  <c r="AN19" i="5"/>
  <c r="BB60" i="3"/>
  <c r="AY12" i="3"/>
  <c r="AO8" i="2"/>
  <c r="AO6" i="2" s="1"/>
  <c r="AN8" i="2"/>
  <c r="AM8" i="2"/>
  <c r="AM6" i="2" s="1"/>
  <c r="AM10" i="2"/>
  <c r="AL6" i="2"/>
  <c r="AK6" i="2"/>
  <c r="AO10" i="2"/>
  <c r="AN10" i="2"/>
  <c r="AL10" i="2"/>
  <c r="AK10" i="2"/>
  <c r="AO32" i="2"/>
  <c r="AN32" i="2"/>
  <c r="AM32" i="2"/>
  <c r="AK32" i="2"/>
  <c r="AH12" i="1"/>
  <c r="AG12" i="1"/>
  <c r="AF12" i="1"/>
  <c r="AN27" i="1"/>
  <c r="AW60" i="3" l="1"/>
  <c r="AW12" i="3"/>
  <c r="AS12" i="3"/>
  <c r="AR12" i="3"/>
  <c r="AG10" i="2" l="1"/>
  <c r="AP12" i="1"/>
  <c r="AN12" i="1"/>
  <c r="AM12" i="1"/>
  <c r="AM9" i="1" s="1"/>
  <c r="AP27" i="1"/>
  <c r="AM27" i="1"/>
  <c r="AL27" i="1"/>
  <c r="AL12" i="1"/>
  <c r="AI12" i="1"/>
  <c r="AI9" i="1" l="1"/>
  <c r="AG35" i="6"/>
  <c r="AG17" i="6" s="1"/>
  <c r="AG10" i="6" s="1"/>
  <c r="AF35" i="6"/>
  <c r="AE35" i="6"/>
  <c r="AD35" i="6"/>
  <c r="AD17" i="6" s="1"/>
  <c r="AD10" i="6" s="1"/>
  <c r="AC35" i="6"/>
  <c r="AB35" i="6"/>
  <c r="AB17" i="6" s="1"/>
  <c r="AB10" i="6" s="1"/>
  <c r="AB7" i="6" s="1"/>
  <c r="U35" i="6"/>
  <c r="T35" i="6"/>
  <c r="S35" i="6"/>
  <c r="R35" i="6"/>
  <c r="Q35" i="6"/>
  <c r="P35" i="6"/>
  <c r="P17" i="6" s="1"/>
  <c r="P10" i="6" s="1"/>
  <c r="L35" i="6"/>
  <c r="K35" i="6"/>
  <c r="J35" i="6"/>
  <c r="AF23" i="6"/>
  <c r="AE23" i="6"/>
  <c r="AD23" i="6"/>
  <c r="AC23" i="6"/>
  <c r="AC17" i="6" s="1"/>
  <c r="AC10" i="6" s="1"/>
  <c r="AC7" i="6" s="1"/>
  <c r="T23" i="6"/>
  <c r="S23" i="6"/>
  <c r="S17" i="6" s="1"/>
  <c r="S10" i="6" s="1"/>
  <c r="R23" i="6"/>
  <c r="R17" i="6" s="1"/>
  <c r="R10" i="6" s="1"/>
  <c r="Q23" i="6"/>
  <c r="L23" i="6"/>
  <c r="J23" i="6"/>
  <c r="U17" i="6"/>
  <c r="U10" i="6" s="1"/>
  <c r="U7" i="6" s="1"/>
  <c r="T17" i="6"/>
  <c r="T10" i="6" s="1"/>
  <c r="AG12" i="6"/>
  <c r="AG9" i="6" s="1"/>
  <c r="AF12" i="6"/>
  <c r="AE12" i="6"/>
  <c r="AD12" i="6"/>
  <c r="AC12" i="6"/>
  <c r="AB12" i="6"/>
  <c r="AB9" i="6" s="1"/>
  <c r="AA12" i="6"/>
  <c r="AA9" i="6" s="1"/>
  <c r="AA7" i="6" s="1"/>
  <c r="Z12" i="6"/>
  <c r="Z9" i="6" s="1"/>
  <c r="Z7" i="6" s="1"/>
  <c r="Y12" i="6"/>
  <c r="Y9" i="6" s="1"/>
  <c r="Y7" i="6" s="1"/>
  <c r="X12" i="6"/>
  <c r="W12" i="6"/>
  <c r="V12" i="6"/>
  <c r="U12" i="6"/>
  <c r="T12" i="6"/>
  <c r="T9" i="6" s="1"/>
  <c r="S12" i="6"/>
  <c r="S9" i="6" s="1"/>
  <c r="R12" i="6"/>
  <c r="R9" i="6" s="1"/>
  <c r="Q12" i="6"/>
  <c r="Q9" i="6" s="1"/>
  <c r="P12" i="6"/>
  <c r="O12" i="6"/>
  <c r="N12" i="6"/>
  <c r="AA10" i="6"/>
  <c r="Z10" i="6"/>
  <c r="Y10" i="6"/>
  <c r="X10" i="6"/>
  <c r="W10" i="6"/>
  <c r="V10" i="6"/>
  <c r="O10" i="6"/>
  <c r="N10" i="6"/>
  <c r="AF9" i="6"/>
  <c r="AE9" i="6"/>
  <c r="AD9" i="6"/>
  <c r="AC9" i="6"/>
  <c r="X9" i="6"/>
  <c r="W9" i="6"/>
  <c r="W7" i="6" s="1"/>
  <c r="V9" i="6"/>
  <c r="V7" i="6" s="1"/>
  <c r="U9" i="6"/>
  <c r="P9" i="6"/>
  <c r="O9" i="6"/>
  <c r="O7" i="6" s="1"/>
  <c r="N9" i="6"/>
  <c r="N7" i="6" s="1"/>
  <c r="R7" i="6" l="1"/>
  <c r="S7" i="6"/>
  <c r="X7" i="6"/>
  <c r="AD7" i="6"/>
  <c r="T7" i="6"/>
  <c r="AF17" i="6"/>
  <c r="AF10" i="6" s="1"/>
  <c r="AF7" i="6" s="1"/>
  <c r="AE17" i="6"/>
  <c r="AE10" i="6" s="1"/>
  <c r="AE7" i="6" s="1"/>
  <c r="Q17" i="6"/>
  <c r="Q10" i="6" s="1"/>
  <c r="AG7" i="6"/>
  <c r="P7" i="6"/>
  <c r="Q7" i="6"/>
  <c r="AP25" i="5" l="1"/>
  <c r="AP20" i="5"/>
  <c r="AD21" i="5"/>
  <c r="AD19" i="5" s="1"/>
  <c r="AQ29" i="5"/>
  <c r="AP29" i="5"/>
  <c r="AO29" i="5"/>
  <c r="AN29" i="5"/>
  <c r="AE29" i="5"/>
  <c r="AD29" i="5"/>
  <c r="AC29" i="5"/>
  <c r="AB29" i="5"/>
  <c r="AA29" i="5"/>
  <c r="T29" i="5"/>
  <c r="S29" i="5"/>
  <c r="R29" i="5"/>
  <c r="Q29" i="5"/>
  <c r="P29" i="5"/>
  <c r="O29" i="5"/>
  <c r="R26" i="5"/>
  <c r="R23" i="5"/>
  <c r="AP21" i="5"/>
  <c r="R21" i="5"/>
  <c r="R20" i="5"/>
  <c r="R14" i="5" s="1"/>
  <c r="AM19" i="5"/>
  <c r="AL19" i="5"/>
  <c r="AK19" i="5"/>
  <c r="AJ19" i="5"/>
  <c r="AI19" i="5"/>
  <c r="AH19" i="5"/>
  <c r="AG19" i="5"/>
  <c r="AE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AQ17" i="5"/>
  <c r="AP17" i="5"/>
  <c r="AO17" i="5"/>
  <c r="AN17" i="5"/>
  <c r="AN15" i="5" s="1"/>
  <c r="AM17" i="5"/>
  <c r="AL17" i="5"/>
  <c r="AK17" i="5"/>
  <c r="AJ17" i="5"/>
  <c r="AI17" i="5"/>
  <c r="AH17" i="5"/>
  <c r="AG17" i="5"/>
  <c r="AE17" i="5"/>
  <c r="AE15" i="5" s="1"/>
  <c r="AD17" i="5"/>
  <c r="AD15" i="5" s="1"/>
  <c r="AC17" i="5"/>
  <c r="AB17" i="5"/>
  <c r="AA17" i="5"/>
  <c r="Z17" i="5"/>
  <c r="Y17" i="5"/>
  <c r="X17" i="5"/>
  <c r="X15" i="5" s="1"/>
  <c r="W17" i="5"/>
  <c r="W15" i="5" s="1"/>
  <c r="V17" i="5"/>
  <c r="V15" i="5" s="1"/>
  <c r="U17" i="5"/>
  <c r="U10" i="5" s="1"/>
  <c r="T17" i="5"/>
  <c r="S17" i="5"/>
  <c r="R17" i="5"/>
  <c r="Q17" i="5"/>
  <c r="Q10" i="5" s="1"/>
  <c r="P17" i="5"/>
  <c r="O17" i="5"/>
  <c r="AQ16" i="5"/>
  <c r="AQ15" i="5" s="1"/>
  <c r="AP16" i="5"/>
  <c r="AP15" i="5" s="1"/>
  <c r="AO16" i="5"/>
  <c r="AN16" i="5"/>
  <c r="AM16" i="5"/>
  <c r="AL16" i="5"/>
  <c r="AL9" i="5" s="1"/>
  <c r="AK16" i="5"/>
  <c r="AK15" i="5" s="1"/>
  <c r="AK8" i="5" s="1"/>
  <c r="AJ16" i="5"/>
  <c r="AJ15" i="5" s="1"/>
  <c r="AI16" i="5"/>
  <c r="AI15" i="5" s="1"/>
  <c r="AI8" i="5" s="1"/>
  <c r="AH16" i="5"/>
  <c r="AH9" i="5" s="1"/>
  <c r="AG16" i="5"/>
  <c r="AE16" i="5"/>
  <c r="AD16" i="5"/>
  <c r="AC16" i="5"/>
  <c r="AC15" i="5" s="1"/>
  <c r="AB16" i="5"/>
  <c r="AB15" i="5" s="1"/>
  <c r="AB8" i="5" s="1"/>
  <c r="AA16" i="5"/>
  <c r="AA15" i="5" s="1"/>
  <c r="Z16" i="5"/>
  <c r="Z15" i="5" s="1"/>
  <c r="Z8" i="5" s="1"/>
  <c r="Y16" i="5"/>
  <c r="Y15" i="5" s="1"/>
  <c r="Y8" i="5" s="1"/>
  <c r="X16" i="5"/>
  <c r="W16" i="5"/>
  <c r="V16" i="5"/>
  <c r="U16" i="5"/>
  <c r="T16" i="5"/>
  <c r="T15" i="5" s="1"/>
  <c r="T8" i="5" s="1"/>
  <c r="S16" i="5"/>
  <c r="S15" i="5" s="1"/>
  <c r="S8" i="5" s="1"/>
  <c r="R16" i="5"/>
  <c r="R15" i="5" s="1"/>
  <c r="Q16" i="5"/>
  <c r="Q15" i="5" s="1"/>
  <c r="Q8" i="5" s="1"/>
  <c r="P16" i="5"/>
  <c r="O16" i="5"/>
  <c r="AO15" i="5"/>
  <c r="AL15" i="5"/>
  <c r="AG15" i="5"/>
  <c r="P15" i="5"/>
  <c r="P8" i="5" s="1"/>
  <c r="AQ12" i="5"/>
  <c r="AN14" i="5"/>
  <c r="AN12" i="5" s="1"/>
  <c r="AM14" i="5"/>
  <c r="AL14" i="5"/>
  <c r="AL12" i="5" s="1"/>
  <c r="AK14" i="5"/>
  <c r="AK12" i="5" s="1"/>
  <c r="AJ14" i="5"/>
  <c r="AJ12" i="5" s="1"/>
  <c r="AI14" i="5"/>
  <c r="AI12" i="5" s="1"/>
  <c r="AH14" i="5"/>
  <c r="AH12" i="5" s="1"/>
  <c r="AG14" i="5"/>
  <c r="AG12" i="5" s="1"/>
  <c r="AG8" i="5" s="1"/>
  <c r="AE14" i="5"/>
  <c r="AE12" i="5" s="1"/>
  <c r="AC14" i="5"/>
  <c r="AC12" i="5" s="1"/>
  <c r="AB14" i="5"/>
  <c r="AB12" i="5" s="1"/>
  <c r="AA14" i="5"/>
  <c r="AA12" i="5" s="1"/>
  <c r="Z14" i="5"/>
  <c r="Z12" i="5" s="1"/>
  <c r="Y14" i="5"/>
  <c r="Y12" i="5" s="1"/>
  <c r="X14" i="5"/>
  <c r="X10" i="5" s="1"/>
  <c r="W14" i="5"/>
  <c r="W12" i="5" s="1"/>
  <c r="V14" i="5"/>
  <c r="V12" i="5" s="1"/>
  <c r="U14" i="5"/>
  <c r="T14" i="5"/>
  <c r="T12" i="5" s="1"/>
  <c r="S14" i="5"/>
  <c r="S12" i="5" s="1"/>
  <c r="Q14" i="5"/>
  <c r="Q12" i="5" s="1"/>
  <c r="P14" i="5"/>
  <c r="O14" i="5"/>
  <c r="O12" i="5" s="1"/>
  <c r="AM12" i="5"/>
  <c r="U12" i="5"/>
  <c r="P12" i="5"/>
  <c r="AK10" i="5"/>
  <c r="AI10" i="5"/>
  <c r="AB10" i="5"/>
  <c r="AA10" i="5"/>
  <c r="Z10" i="5"/>
  <c r="Y10" i="5"/>
  <c r="T10" i="5"/>
  <c r="S10" i="5"/>
  <c r="P10" i="5"/>
  <c r="AO9" i="5"/>
  <c r="AN9" i="5"/>
  <c r="AM9" i="5"/>
  <c r="AG9" i="5"/>
  <c r="AE9" i="5"/>
  <c r="AD9" i="5"/>
  <c r="AC9" i="5"/>
  <c r="AB9" i="5"/>
  <c r="X9" i="5"/>
  <c r="W9" i="5"/>
  <c r="V9" i="5"/>
  <c r="U9" i="5"/>
  <c r="T9" i="5"/>
  <c r="P9" i="5"/>
  <c r="O9" i="5"/>
  <c r="Y17" i="4"/>
  <c r="Y15" i="4" s="1"/>
  <c r="Y13" i="4" s="1"/>
  <c r="Y11" i="4" s="1"/>
  <c r="Y9" i="4" s="1"/>
  <c r="X17" i="4"/>
  <c r="X15" i="4" s="1"/>
  <c r="X13" i="4" s="1"/>
  <c r="X11" i="4" s="1"/>
  <c r="X9" i="4" s="1"/>
  <c r="W17" i="4"/>
  <c r="W15" i="4" s="1"/>
  <c r="W13" i="4" s="1"/>
  <c r="W11" i="4" s="1"/>
  <c r="W9" i="4" s="1"/>
  <c r="U17" i="4"/>
  <c r="U15" i="4" s="1"/>
  <c r="U13" i="4" s="1"/>
  <c r="U11" i="4" s="1"/>
  <c r="U9" i="4" s="1"/>
  <c r="BB15" i="4"/>
  <c r="BB13" i="4" s="1"/>
  <c r="BB11" i="4" s="1"/>
  <c r="BB9" i="4" s="1"/>
  <c r="BA15" i="4"/>
  <c r="BA13" i="4" s="1"/>
  <c r="BA11" i="4" s="1"/>
  <c r="BA9" i="4" s="1"/>
  <c r="AZ15" i="4"/>
  <c r="AZ13" i="4" s="1"/>
  <c r="AZ11" i="4" s="1"/>
  <c r="AY15" i="4"/>
  <c r="AY13" i="4" s="1"/>
  <c r="AY11" i="4" s="1"/>
  <c r="AX15" i="4"/>
  <c r="AW15" i="4"/>
  <c r="AP15" i="4"/>
  <c r="AO15" i="4"/>
  <c r="AN15" i="4"/>
  <c r="AN13" i="4" s="1"/>
  <c r="AN11" i="4" s="1"/>
  <c r="AN9" i="4" s="1"/>
  <c r="AM15" i="4"/>
  <c r="AM13" i="4" s="1"/>
  <c r="AM11" i="4" s="1"/>
  <c r="AL15" i="4"/>
  <c r="AL13" i="4" s="1"/>
  <c r="AL11" i="4" s="1"/>
  <c r="AK15" i="4"/>
  <c r="AK13" i="4" s="1"/>
  <c r="AK11" i="4" s="1"/>
  <c r="AE15" i="4"/>
  <c r="AD15" i="4"/>
  <c r="AC15" i="4"/>
  <c r="AB15" i="4"/>
  <c r="AB13" i="4" s="1"/>
  <c r="AB11" i="4" s="1"/>
  <c r="AB9" i="4" s="1"/>
  <c r="AA15" i="4"/>
  <c r="AA13" i="4" s="1"/>
  <c r="AA11" i="4" s="1"/>
  <c r="AA9" i="4" s="1"/>
  <c r="Z15" i="4"/>
  <c r="Z13" i="4" s="1"/>
  <c r="Z11" i="4" s="1"/>
  <c r="Z9" i="4" s="1"/>
  <c r="V15" i="4"/>
  <c r="T15" i="4"/>
  <c r="S15" i="4"/>
  <c r="R15" i="4"/>
  <c r="Q15" i="4"/>
  <c r="Q13" i="4" s="1"/>
  <c r="P15" i="4"/>
  <c r="P13" i="4" s="1"/>
  <c r="O15" i="4"/>
  <c r="M15" i="4"/>
  <c r="L15" i="4"/>
  <c r="K15" i="4"/>
  <c r="AX13" i="4"/>
  <c r="AX11" i="4" s="1"/>
  <c r="AW13" i="4"/>
  <c r="AU13" i="4"/>
  <c r="AT13" i="4"/>
  <c r="AS13" i="4"/>
  <c r="AS11" i="4" s="1"/>
  <c r="AS9" i="4" s="1"/>
  <c r="AR13" i="4"/>
  <c r="AR11" i="4" s="1"/>
  <c r="AR9" i="4" s="1"/>
  <c r="AQ13" i="4"/>
  <c r="AQ11" i="4" s="1"/>
  <c r="AQ9" i="4" s="1"/>
  <c r="AP13" i="4"/>
  <c r="AP11" i="4" s="1"/>
  <c r="AP9" i="4" s="1"/>
  <c r="AO13" i="4"/>
  <c r="AO11" i="4" s="1"/>
  <c r="AO9" i="4" s="1"/>
  <c r="AJ13" i="4"/>
  <c r="AJ11" i="4" s="1"/>
  <c r="AJ9" i="4" s="1"/>
  <c r="AI13" i="4"/>
  <c r="AI11" i="4" s="1"/>
  <c r="AH13" i="4"/>
  <c r="AH11" i="4" s="1"/>
  <c r="AG13" i="4"/>
  <c r="AF13" i="4"/>
  <c r="AE13" i="4"/>
  <c r="AD13" i="4"/>
  <c r="AC13" i="4"/>
  <c r="AC11" i="4" s="1"/>
  <c r="AC9" i="4" s="1"/>
  <c r="V13" i="4"/>
  <c r="V11" i="4" s="1"/>
  <c r="V9" i="4" s="1"/>
  <c r="T13" i="4"/>
  <c r="T11" i="4" s="1"/>
  <c r="T9" i="4" s="1"/>
  <c r="S13" i="4"/>
  <c r="S11" i="4" s="1"/>
  <c r="S9" i="4" s="1"/>
  <c r="R13" i="4"/>
  <c r="O13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G9" i="4" s="1"/>
  <c r="AF12" i="4"/>
  <c r="AF9" i="4" s="1"/>
  <c r="AE12" i="4"/>
  <c r="AD12" i="4"/>
  <c r="AC12" i="4"/>
  <c r="AB12" i="4"/>
  <c r="AA12" i="4"/>
  <c r="Z12" i="4"/>
  <c r="X12" i="4"/>
  <c r="W12" i="4"/>
  <c r="V12" i="4"/>
  <c r="U12" i="4"/>
  <c r="T12" i="4"/>
  <c r="S12" i="4"/>
  <c r="R12" i="4"/>
  <c r="AW11" i="4"/>
  <c r="AW9" i="4" s="1"/>
  <c r="AU11" i="4"/>
  <c r="AU9" i="4" s="1"/>
  <c r="AT11" i="4"/>
  <c r="AT9" i="4" s="1"/>
  <c r="AG11" i="4"/>
  <c r="AF11" i="4"/>
  <c r="AE11" i="4"/>
  <c r="AE9" i="4" s="1"/>
  <c r="AD11" i="4"/>
  <c r="AD9" i="4" s="1"/>
  <c r="AO23" i="3"/>
  <c r="AO21" i="3"/>
  <c r="AQ19" i="3"/>
  <c r="AP19" i="3"/>
  <c r="AP9" i="3" s="1"/>
  <c r="AN19" i="3"/>
  <c r="AM19" i="3"/>
  <c r="AM9" i="3" s="1"/>
  <c r="AL19" i="3"/>
  <c r="AO16" i="3"/>
  <c r="BA89" i="3"/>
  <c r="AO89" i="3"/>
  <c r="AD89" i="3"/>
  <c r="BA74" i="3"/>
  <c r="AZ74" i="3"/>
  <c r="AZ60" i="3" s="1"/>
  <c r="AY74" i="3"/>
  <c r="AY60" i="3" s="1"/>
  <c r="AX74" i="3"/>
  <c r="AX60" i="3" s="1"/>
  <c r="AQ74" i="3"/>
  <c r="AQ11" i="3" s="1"/>
  <c r="AP74" i="3"/>
  <c r="AO74" i="3"/>
  <c r="AN74" i="3"/>
  <c r="AM74" i="3"/>
  <c r="AL74" i="3"/>
  <c r="AF74" i="3"/>
  <c r="AF60" i="3" s="1"/>
  <c r="AF11" i="3" s="1"/>
  <c r="AE74" i="3"/>
  <c r="AE60" i="3" s="1"/>
  <c r="AE11" i="3" s="1"/>
  <c r="AD74" i="3"/>
  <c r="AD60" i="3" s="1"/>
  <c r="AD11" i="3" s="1"/>
  <c r="AC74" i="3"/>
  <c r="AC60" i="3" s="1"/>
  <c r="AC11" i="3" s="1"/>
  <c r="AB74" i="3"/>
  <c r="AB60" i="3" s="1"/>
  <c r="AB11" i="3" s="1"/>
  <c r="AA74" i="3"/>
  <c r="AA60" i="3" s="1"/>
  <c r="AA11" i="3" s="1"/>
  <c r="Z74" i="3"/>
  <c r="Z60" i="3" s="1"/>
  <c r="Y74" i="3"/>
  <c r="X74" i="3"/>
  <c r="X60" i="3" s="1"/>
  <c r="X11" i="3" s="1"/>
  <c r="W74" i="3"/>
  <c r="V74" i="3"/>
  <c r="U74" i="3"/>
  <c r="T74" i="3"/>
  <c r="T60" i="3" s="1"/>
  <c r="T11" i="3" s="1"/>
  <c r="S74" i="3"/>
  <c r="R74" i="3"/>
  <c r="R60" i="3" s="1"/>
  <c r="Q74" i="3"/>
  <c r="P74" i="3"/>
  <c r="P60" i="3" s="1"/>
  <c r="O74" i="3"/>
  <c r="O60" i="3" s="1"/>
  <c r="O11" i="3" s="1"/>
  <c r="M74" i="3"/>
  <c r="L74" i="3"/>
  <c r="K74" i="3"/>
  <c r="Y71" i="3"/>
  <c r="W71" i="3"/>
  <c r="V71" i="3"/>
  <c r="U71" i="3"/>
  <c r="BC60" i="3"/>
  <c r="BC11" i="3" s="1"/>
  <c r="BB11" i="3"/>
  <c r="AW11" i="3"/>
  <c r="AV60" i="3"/>
  <c r="AV11" i="3" s="1"/>
  <c r="AU60" i="3"/>
  <c r="AU11" i="3" s="1"/>
  <c r="AT60" i="3"/>
  <c r="AT11" i="3" s="1"/>
  <c r="AS60" i="3"/>
  <c r="AS11" i="3" s="1"/>
  <c r="AR60" i="3"/>
  <c r="AR11" i="3" s="1"/>
  <c r="AK60" i="3"/>
  <c r="AK11" i="3" s="1"/>
  <c r="AJ60" i="3"/>
  <c r="AJ11" i="3" s="1"/>
  <c r="AI60" i="3"/>
  <c r="AI11" i="3" s="1"/>
  <c r="AH60" i="3"/>
  <c r="AH11" i="3" s="1"/>
  <c r="AG60" i="3"/>
  <c r="AG11" i="3" s="1"/>
  <c r="S60" i="3"/>
  <c r="S11" i="3" s="1"/>
  <c r="Q60" i="3"/>
  <c r="AF34" i="3"/>
  <c r="AB34" i="3"/>
  <c r="AA34" i="3"/>
  <c r="Z34" i="3"/>
  <c r="Y34" i="3"/>
  <c r="X34" i="3"/>
  <c r="W34" i="3"/>
  <c r="V34" i="3"/>
  <c r="T34" i="3"/>
  <c r="P34" i="3"/>
  <c r="O34" i="3"/>
  <c r="M34" i="3"/>
  <c r="L34" i="3"/>
  <c r="AD29" i="3"/>
  <c r="AD24" i="3"/>
  <c r="BA23" i="3"/>
  <c r="AD23" i="3"/>
  <c r="BA21" i="3"/>
  <c r="AD21" i="3"/>
  <c r="BC19" i="3"/>
  <c r="BB19" i="3"/>
  <c r="BB12" i="3" s="1"/>
  <c r="AZ19" i="3"/>
  <c r="AX19" i="3"/>
  <c r="AX12" i="3" s="1"/>
  <c r="AW19" i="3"/>
  <c r="AV19" i="3"/>
  <c r="AU19" i="3"/>
  <c r="AT19" i="3"/>
  <c r="AT12" i="3" s="1"/>
  <c r="AS19" i="3"/>
  <c r="AK19" i="3"/>
  <c r="AK12" i="3" s="1"/>
  <c r="AK9" i="3" s="1"/>
  <c r="AJ19" i="3"/>
  <c r="AJ12" i="3" s="1"/>
  <c r="AJ9" i="3" s="1"/>
  <c r="AI19" i="3"/>
  <c r="AI12" i="3" s="1"/>
  <c r="AI9" i="3" s="1"/>
  <c r="AH19" i="3"/>
  <c r="AH12" i="3" s="1"/>
  <c r="AH9" i="3" s="1"/>
  <c r="AG19" i="3"/>
  <c r="AG12" i="3" s="1"/>
  <c r="AG9" i="3" s="1"/>
  <c r="AF19" i="3"/>
  <c r="AE19" i="3"/>
  <c r="AE12" i="3" s="1"/>
  <c r="AE9" i="3" s="1"/>
  <c r="AE6" i="3" s="1"/>
  <c r="AC19" i="3"/>
  <c r="AC12" i="3" s="1"/>
  <c r="AC9" i="3" s="1"/>
  <c r="AB19" i="3"/>
  <c r="AA19" i="3"/>
  <c r="Z19" i="3"/>
  <c r="Y19" i="3"/>
  <c r="X19" i="3"/>
  <c r="W19" i="3"/>
  <c r="V19" i="3"/>
  <c r="U19" i="3"/>
  <c r="T19" i="3"/>
  <c r="T12" i="3" s="1"/>
  <c r="T9" i="3" s="1"/>
  <c r="S19" i="3"/>
  <c r="S12" i="3" s="1"/>
  <c r="Q19" i="3"/>
  <c r="Q12" i="3" s="1"/>
  <c r="P19" i="3"/>
  <c r="O19" i="3"/>
  <c r="M19" i="3"/>
  <c r="L19" i="3"/>
  <c r="K19" i="3"/>
  <c r="AD18" i="3"/>
  <c r="AD17" i="3"/>
  <c r="BA16" i="3"/>
  <c r="BA12" i="3" s="1"/>
  <c r="AD16" i="3"/>
  <c r="AD15" i="3"/>
  <c r="BC12" i="3"/>
  <c r="BC9" i="3" s="1"/>
  <c r="AY9" i="3"/>
  <c r="AW9" i="3"/>
  <c r="AW6" i="3" s="1"/>
  <c r="AV12" i="3"/>
  <c r="AV9" i="3" s="1"/>
  <c r="AU12" i="3"/>
  <c r="AU9" i="3" s="1"/>
  <c r="AS9" i="3"/>
  <c r="AR9" i="3"/>
  <c r="AQ12" i="3"/>
  <c r="AN9" i="3"/>
  <c r="AL9" i="3"/>
  <c r="R12" i="3"/>
  <c r="BC10" i="3"/>
  <c r="BC7" i="3" s="1"/>
  <c r="BB10" i="3"/>
  <c r="BB7" i="3" s="1"/>
  <c r="BA10" i="3"/>
  <c r="BA7" i="3" s="1"/>
  <c r="AZ10" i="3"/>
  <c r="AZ7" i="3" s="1"/>
  <c r="AY10" i="3"/>
  <c r="AY7" i="3" s="1"/>
  <c r="AX10" i="3"/>
  <c r="AV10" i="3"/>
  <c r="AU10" i="3"/>
  <c r="AT10" i="3"/>
  <c r="AS10" i="3"/>
  <c r="AP10" i="3"/>
  <c r="AP7" i="3" s="1"/>
  <c r="AO10" i="3"/>
  <c r="AO7" i="3" s="1"/>
  <c r="AN10" i="3"/>
  <c r="AN7" i="3" s="1"/>
  <c r="AM10" i="3"/>
  <c r="AM7" i="3" s="1"/>
  <c r="AL10" i="3"/>
  <c r="AK10" i="3"/>
  <c r="AJ10" i="3"/>
  <c r="AI10" i="3"/>
  <c r="AH10" i="3"/>
  <c r="AG10" i="3"/>
  <c r="AF10" i="3"/>
  <c r="AF7" i="3" s="1"/>
  <c r="AE10" i="3"/>
  <c r="AE7" i="3" s="1"/>
  <c r="AD10" i="3"/>
  <c r="AD7" i="3" s="1"/>
  <c r="AC10" i="3"/>
  <c r="AC7" i="3" s="1"/>
  <c r="AB10" i="3"/>
  <c r="AB7" i="3" s="1"/>
  <c r="AA10" i="3"/>
  <c r="AT9" i="3"/>
  <c r="AQ9" i="3"/>
  <c r="AW7" i="3"/>
  <c r="AB19" i="2"/>
  <c r="AB15" i="2"/>
  <c r="AP79" i="2"/>
  <c r="AP32" i="2" s="1"/>
  <c r="AP9" i="2" s="1"/>
  <c r="AO79" i="2"/>
  <c r="AN79" i="2"/>
  <c r="AM79" i="2"/>
  <c r="AL79" i="2"/>
  <c r="AL32" i="2" s="1"/>
  <c r="AL9" i="2" s="1"/>
  <c r="AK79" i="2"/>
  <c r="AK9" i="2" s="1"/>
  <c r="AD79" i="2"/>
  <c r="AD32" i="2" s="1"/>
  <c r="AD9" i="2" s="1"/>
  <c r="AC79" i="2"/>
  <c r="AB79" i="2"/>
  <c r="Z79" i="2"/>
  <c r="Z32" i="2" s="1"/>
  <c r="Z9" i="2" s="1"/>
  <c r="Y79" i="2"/>
  <c r="Y32" i="2" s="1"/>
  <c r="Y9" i="2" s="1"/>
  <c r="S79" i="2"/>
  <c r="R79" i="2"/>
  <c r="R32" i="2" s="1"/>
  <c r="R9" i="2" s="1"/>
  <c r="Q79" i="2"/>
  <c r="Q32" i="2" s="1"/>
  <c r="Q9" i="2" s="1"/>
  <c r="P79" i="2"/>
  <c r="O79" i="2"/>
  <c r="O32" i="2" s="1"/>
  <c r="O9" i="2" s="1"/>
  <c r="N79" i="2"/>
  <c r="L79" i="2"/>
  <c r="J79" i="2"/>
  <c r="AO9" i="2"/>
  <c r="AN9" i="2"/>
  <c r="AJ32" i="2"/>
  <c r="AI32" i="2"/>
  <c r="AI9" i="2" s="1"/>
  <c r="AH32" i="2"/>
  <c r="AG32" i="2"/>
  <c r="AG9" i="2" s="1"/>
  <c r="AF32" i="2"/>
  <c r="AF9" i="2" s="1"/>
  <c r="AE32" i="2"/>
  <c r="AE9" i="2" s="1"/>
  <c r="AC32" i="2"/>
  <c r="AC9" i="2" s="1"/>
  <c r="AB32" i="2"/>
  <c r="AB9" i="2" s="1"/>
  <c r="AA32" i="2"/>
  <c r="AA9" i="2" s="1"/>
  <c r="X32" i="2"/>
  <c r="X9" i="2" s="1"/>
  <c r="W32" i="2"/>
  <c r="V32" i="2"/>
  <c r="V9" i="2" s="1"/>
  <c r="U32" i="2"/>
  <c r="U9" i="2" s="1"/>
  <c r="T32" i="2"/>
  <c r="T9" i="2" s="1"/>
  <c r="S32" i="2"/>
  <c r="S9" i="2" s="1"/>
  <c r="P32" i="2"/>
  <c r="P9" i="2" s="1"/>
  <c r="N32" i="2"/>
  <c r="N9" i="2" s="1"/>
  <c r="Q21" i="2"/>
  <c r="Q20" i="2"/>
  <c r="AN19" i="2"/>
  <c r="Q19" i="2"/>
  <c r="Q16" i="2"/>
  <c r="AN15" i="2"/>
  <c r="Q15" i="2"/>
  <c r="AP10" i="2"/>
  <c r="AP8" i="2" s="1"/>
  <c r="AJ10" i="2"/>
  <c r="AI10" i="2"/>
  <c r="AI8" i="2" s="1"/>
  <c r="AH10" i="2"/>
  <c r="AH8" i="2" s="1"/>
  <c r="AG8" i="2"/>
  <c r="AG6" i="2" s="1"/>
  <c r="AF10" i="2"/>
  <c r="AF8" i="2" s="1"/>
  <c r="AE10" i="2"/>
  <c r="AE8" i="2" s="1"/>
  <c r="AD10" i="2"/>
  <c r="AD8" i="2" s="1"/>
  <c r="AC10" i="2"/>
  <c r="AA10" i="2"/>
  <c r="Z10" i="2"/>
  <c r="Y10" i="2"/>
  <c r="Y8" i="2" s="1"/>
  <c r="Y6" i="2" s="1"/>
  <c r="X10" i="2"/>
  <c r="X8" i="2" s="1"/>
  <c r="X6" i="2" s="1"/>
  <c r="W10" i="2"/>
  <c r="W8" i="2" s="1"/>
  <c r="V10" i="2"/>
  <c r="V8" i="2" s="1"/>
  <c r="U10" i="2"/>
  <c r="U8" i="2" s="1"/>
  <c r="T10" i="2"/>
  <c r="T8" i="2" s="1"/>
  <c r="S10" i="2"/>
  <c r="S8" i="2" s="1"/>
  <c r="R10" i="2"/>
  <c r="R8" i="2" s="1"/>
  <c r="P10" i="2"/>
  <c r="P8" i="2" s="1"/>
  <c r="O10" i="2"/>
  <c r="O8" i="2" s="1"/>
  <c r="N10" i="2"/>
  <c r="N8" i="2" s="1"/>
  <c r="AM9" i="2"/>
  <c r="AJ9" i="2"/>
  <c r="AH9" i="2"/>
  <c r="W9" i="2"/>
  <c r="AL8" i="2"/>
  <c r="AK8" i="2"/>
  <c r="AJ8" i="2"/>
  <c r="AC8" i="2"/>
  <c r="AA8" i="2"/>
  <c r="Z8" i="2"/>
  <c r="AO17" i="1"/>
  <c r="AO16" i="1"/>
  <c r="AO15" i="1"/>
  <c r="AO14" i="1"/>
  <c r="AO13" i="1"/>
  <c r="AO57" i="1"/>
  <c r="AC57" i="1"/>
  <c r="AO56" i="1"/>
  <c r="AC56" i="1"/>
  <c r="AO55" i="1"/>
  <c r="AC55" i="1"/>
  <c r="AO54" i="1"/>
  <c r="AC54" i="1"/>
  <c r="Q54" i="1"/>
  <c r="AO53" i="1"/>
  <c r="AC53" i="1"/>
  <c r="Q53" i="1"/>
  <c r="AO52" i="1"/>
  <c r="AC52" i="1"/>
  <c r="Q52" i="1"/>
  <c r="AO51" i="1"/>
  <c r="AC51" i="1"/>
  <c r="Q51" i="1"/>
  <c r="AO50" i="1"/>
  <c r="AC50" i="1"/>
  <c r="Q50" i="1"/>
  <c r="AO49" i="1"/>
  <c r="AC49" i="1"/>
  <c r="Q49" i="1"/>
  <c r="AO48" i="1"/>
  <c r="AC48" i="1"/>
  <c r="Q48" i="1"/>
  <c r="AO47" i="1"/>
  <c r="AC47" i="1"/>
  <c r="Q47" i="1"/>
  <c r="AO46" i="1"/>
  <c r="AC46" i="1"/>
  <c r="Q46" i="1"/>
  <c r="AO45" i="1"/>
  <c r="AC45" i="1"/>
  <c r="Q45" i="1"/>
  <c r="AO44" i="1"/>
  <c r="AC44" i="1"/>
  <c r="Q44" i="1"/>
  <c r="AO43" i="1"/>
  <c r="AC43" i="1"/>
  <c r="Q43" i="1"/>
  <c r="AO42" i="1"/>
  <c r="AC42" i="1"/>
  <c r="Q42" i="1"/>
  <c r="AO41" i="1"/>
  <c r="Q41" i="1"/>
  <c r="AO40" i="1"/>
  <c r="AC40" i="1"/>
  <c r="Q40" i="1"/>
  <c r="AO39" i="1"/>
  <c r="AC39" i="1"/>
  <c r="Q39" i="1"/>
  <c r="AO38" i="1"/>
  <c r="AC38" i="1"/>
  <c r="Q38" i="1"/>
  <c r="AO37" i="1"/>
  <c r="AC37" i="1"/>
  <c r="Q37" i="1"/>
  <c r="AO36" i="1"/>
  <c r="AC36" i="1"/>
  <c r="Q36" i="1"/>
  <c r="AO35" i="1"/>
  <c r="AC35" i="1"/>
  <c r="Q35" i="1"/>
  <c r="AO34" i="1"/>
  <c r="AC34" i="1"/>
  <c r="Q34" i="1"/>
  <c r="AO33" i="1"/>
  <c r="AC33" i="1"/>
  <c r="Q33" i="1"/>
  <c r="AO32" i="1"/>
  <c r="AC32" i="1"/>
  <c r="Q32" i="1"/>
  <c r="AO31" i="1"/>
  <c r="AC31" i="1"/>
  <c r="Q31" i="1"/>
  <c r="AO30" i="1"/>
  <c r="AC30" i="1"/>
  <c r="Q30" i="1"/>
  <c r="AO29" i="1"/>
  <c r="AC29" i="1"/>
  <c r="Q29" i="1"/>
  <c r="AO28" i="1"/>
  <c r="AC28" i="1"/>
  <c r="Q28" i="1"/>
  <c r="AQ27" i="1"/>
  <c r="AQ10" i="1" s="1"/>
  <c r="AL10" i="1"/>
  <c r="AK27" i="1"/>
  <c r="AJ27" i="1"/>
  <c r="AI27" i="1"/>
  <c r="AH27" i="1"/>
  <c r="AG27" i="1"/>
  <c r="AF27" i="1"/>
  <c r="AE27" i="1"/>
  <c r="AA27" i="1"/>
  <c r="Z27" i="1"/>
  <c r="Z10" i="1" s="1"/>
  <c r="X27" i="1"/>
  <c r="W27" i="1"/>
  <c r="V27" i="1"/>
  <c r="U27" i="1"/>
  <c r="T27" i="1"/>
  <c r="S27" i="1"/>
  <c r="S10" i="1" s="1"/>
  <c r="R27" i="1"/>
  <c r="R10" i="1" s="1"/>
  <c r="P27" i="1"/>
  <c r="P10" i="1" s="1"/>
  <c r="O27" i="1"/>
  <c r="O10" i="1" s="1"/>
  <c r="N27" i="1"/>
  <c r="N10" i="1" s="1"/>
  <c r="Q17" i="1"/>
  <c r="Q16" i="1"/>
  <c r="Q15" i="1"/>
  <c r="Q14" i="1"/>
  <c r="Q13" i="1"/>
  <c r="AQ12" i="1"/>
  <c r="AQ9" i="1" s="1"/>
  <c r="AN9" i="1"/>
  <c r="AL9" i="1"/>
  <c r="AL7" i="1" s="1"/>
  <c r="AH9" i="1"/>
  <c r="AG9" i="1"/>
  <c r="AF9" i="1"/>
  <c r="AE12" i="1"/>
  <c r="AE9" i="1" s="1"/>
  <c r="AD12" i="1"/>
  <c r="AD9" i="1" s="1"/>
  <c r="AC12" i="1"/>
  <c r="AB12" i="1"/>
  <c r="AA12" i="1"/>
  <c r="AA9" i="1" s="1"/>
  <c r="Z12" i="1"/>
  <c r="Z9" i="1" s="1"/>
  <c r="W12" i="1"/>
  <c r="W9" i="1" s="1"/>
  <c r="V12" i="1"/>
  <c r="V9" i="1" s="1"/>
  <c r="U12" i="1"/>
  <c r="U9" i="1" s="1"/>
  <c r="T12" i="1"/>
  <c r="T9" i="1" s="1"/>
  <c r="S12" i="1"/>
  <c r="S9" i="1" s="1"/>
  <c r="R12" i="1"/>
  <c r="R9" i="1" s="1"/>
  <c r="P12" i="1"/>
  <c r="P9" i="1" s="1"/>
  <c r="O12" i="1"/>
  <c r="O9" i="1" s="1"/>
  <c r="N12" i="1"/>
  <c r="N9" i="1" s="1"/>
  <c r="AP10" i="1"/>
  <c r="AN10" i="1"/>
  <c r="AM10" i="1"/>
  <c r="AM7" i="1" s="1"/>
  <c r="AI10" i="1"/>
  <c r="AI7" i="1" s="1"/>
  <c r="AH10" i="1"/>
  <c r="AG10" i="1"/>
  <c r="AF10" i="1"/>
  <c r="AE10" i="1"/>
  <c r="AD10" i="1"/>
  <c r="AA10" i="1"/>
  <c r="W10" i="1"/>
  <c r="V10" i="1"/>
  <c r="U10" i="1"/>
  <c r="T10" i="1"/>
  <c r="AP9" i="1"/>
  <c r="AZ12" i="3" l="1"/>
  <c r="AZ9" i="3" s="1"/>
  <c r="AZ6" i="3" s="1"/>
  <c r="R12" i="5"/>
  <c r="R10" i="5"/>
  <c r="W8" i="5"/>
  <c r="T6" i="2"/>
  <c r="X8" i="5"/>
  <c r="AJ6" i="2"/>
  <c r="AB8" i="2"/>
  <c r="AM9" i="4"/>
  <c r="AO12" i="5"/>
  <c r="AO8" i="5" s="1"/>
  <c r="AM15" i="5"/>
  <c r="U15" i="5"/>
  <c r="U8" i="5" s="1"/>
  <c r="V8" i="5"/>
  <c r="O10" i="5"/>
  <c r="AX9" i="4"/>
  <c r="P6" i="2"/>
  <c r="AH6" i="2"/>
  <c r="P12" i="3"/>
  <c r="AH6" i="3"/>
  <c r="AZ11" i="3"/>
  <c r="AK9" i="5"/>
  <c r="AJ10" i="5"/>
  <c r="X12" i="5"/>
  <c r="R8" i="5"/>
  <c r="W10" i="5"/>
  <c r="AP7" i="1"/>
  <c r="AO27" i="1"/>
  <c r="W70" i="3"/>
  <c r="W60" i="3" s="1"/>
  <c r="W11" i="3" s="1"/>
  <c r="BA60" i="3"/>
  <c r="AH9" i="4"/>
  <c r="AK9" i="4"/>
  <c r="AY9" i="4"/>
  <c r="AD6" i="2"/>
  <c r="AX11" i="3"/>
  <c r="AN7" i="1"/>
  <c r="AO12" i="1"/>
  <c r="AJ6" i="3"/>
  <c r="AI9" i="4"/>
  <c r="AL9" i="4"/>
  <c r="AZ9" i="4"/>
  <c r="Z12" i="3"/>
  <c r="Z9" i="3" s="1"/>
  <c r="Z6" i="3" s="1"/>
  <c r="T6" i="3"/>
  <c r="AF12" i="3"/>
  <c r="AF9" i="3" s="1"/>
  <c r="U70" i="3"/>
  <c r="U60" i="3" s="1"/>
  <c r="U40" i="3" s="1"/>
  <c r="U12" i="3" s="1"/>
  <c r="U9" i="3" s="1"/>
  <c r="AY11" i="3"/>
  <c r="AY6" i="3" s="1"/>
  <c r="AO19" i="3"/>
  <c r="BB9" i="3"/>
  <c r="BB6" i="3" s="1"/>
  <c r="AX9" i="3"/>
  <c r="AU6" i="3"/>
  <c r="AD12" i="3"/>
  <c r="AD9" i="3" s="1"/>
  <c r="AD6" i="3" s="1"/>
  <c r="X12" i="3"/>
  <c r="X9" i="3" s="1"/>
  <c r="X6" i="3" s="1"/>
  <c r="AB12" i="3"/>
  <c r="AB9" i="3" s="1"/>
  <c r="AB6" i="3" s="1"/>
  <c r="AT6" i="3"/>
  <c r="Y70" i="3"/>
  <c r="Y60" i="3" s="1"/>
  <c r="Y11" i="3" s="1"/>
  <c r="BC6" i="3"/>
  <c r="AI6" i="3"/>
  <c r="AK6" i="3"/>
  <c r="V70" i="3"/>
  <c r="V67" i="3" s="1"/>
  <c r="V60" i="3" s="1"/>
  <c r="V11" i="3" s="1"/>
  <c r="AO9" i="3"/>
  <c r="W12" i="3"/>
  <c r="W9" i="3" s="1"/>
  <c r="W6" i="3" s="1"/>
  <c r="AL6" i="3"/>
  <c r="AV6" i="3"/>
  <c r="O12" i="3"/>
  <c r="AA12" i="3"/>
  <c r="AA9" i="3" s="1"/>
  <c r="AA6" i="3" s="1"/>
  <c r="AN6" i="3"/>
  <c r="AR6" i="3"/>
  <c r="AG6" i="3"/>
  <c r="AM6" i="3"/>
  <c r="AS6" i="3"/>
  <c r="AP6" i="3"/>
  <c r="AQ6" i="3"/>
  <c r="AC6" i="3"/>
  <c r="AP6" i="2"/>
  <c r="U6" i="2"/>
  <c r="V6" i="2"/>
  <c r="AE6" i="2"/>
  <c r="AI6" i="2"/>
  <c r="AB6" i="2"/>
  <c r="AC6" i="2"/>
  <c r="N6" i="2"/>
  <c r="W6" i="2"/>
  <c r="AF6" i="2"/>
  <c r="AQ7" i="1"/>
  <c r="W7" i="1"/>
  <c r="AG7" i="1"/>
  <c r="AE7" i="1"/>
  <c r="AH7" i="1"/>
  <c r="Q10" i="2"/>
  <c r="Q8" i="2" s="1"/>
  <c r="Q6" i="2" s="1"/>
  <c r="AQ8" i="5"/>
  <c r="AL10" i="5"/>
  <c r="AL8" i="5"/>
  <c r="AP12" i="5"/>
  <c r="AP8" i="5" s="1"/>
  <c r="AN8" i="5"/>
  <c r="AC10" i="5"/>
  <c r="AC8" i="5"/>
  <c r="AE8" i="5"/>
  <c r="AA8" i="5"/>
  <c r="AE10" i="5"/>
  <c r="AH10" i="5"/>
  <c r="AG10" i="5"/>
  <c r="AJ8" i="5"/>
  <c r="O15" i="5"/>
  <c r="O8" i="5" s="1"/>
  <c r="Q9" i="5"/>
  <c r="AP9" i="5"/>
  <c r="AH15" i="5"/>
  <c r="AH8" i="5" s="1"/>
  <c r="Y9" i="5"/>
  <c r="R9" i="5"/>
  <c r="Z9" i="5"/>
  <c r="AI9" i="5"/>
  <c r="AQ9" i="5"/>
  <c r="V10" i="5"/>
  <c r="AD14" i="5"/>
  <c r="S9" i="5"/>
  <c r="AA9" i="5"/>
  <c r="AJ9" i="5"/>
  <c r="AF6" i="3"/>
  <c r="BA9" i="3"/>
  <c r="AN6" i="2"/>
  <c r="AB10" i="2"/>
  <c r="AA6" i="2"/>
  <c r="Z6" i="2"/>
  <c r="O6" i="2"/>
  <c r="R6" i="2"/>
  <c r="S6" i="2"/>
  <c r="Z7" i="1"/>
  <c r="P7" i="1"/>
  <c r="AA7" i="1"/>
  <c r="R7" i="1"/>
  <c r="Q27" i="1"/>
  <c r="Q10" i="1" s="1"/>
  <c r="S7" i="1"/>
  <c r="AC27" i="1"/>
  <c r="AC10" i="1" s="1"/>
  <c r="AC7" i="1" s="1"/>
  <c r="AB7" i="1"/>
  <c r="AO10" i="1"/>
  <c r="T7" i="1"/>
  <c r="AD7" i="1"/>
  <c r="Q12" i="1"/>
  <c r="Q9" i="1" s="1"/>
  <c r="U7" i="1"/>
  <c r="N7" i="1"/>
  <c r="V7" i="1"/>
  <c r="AF7" i="1"/>
  <c r="AO9" i="1"/>
  <c r="AO7" i="1" s="1"/>
  <c r="O7" i="1"/>
  <c r="AX6" i="3" l="1"/>
  <c r="U11" i="3"/>
  <c r="V40" i="3"/>
  <c r="V12" i="3" s="1"/>
  <c r="V9" i="3" s="1"/>
  <c r="V6" i="3" s="1"/>
  <c r="Y40" i="3"/>
  <c r="Y12" i="3" s="1"/>
  <c r="Y9" i="3" s="1"/>
  <c r="Y6" i="3" s="1"/>
  <c r="AO6" i="3"/>
  <c r="U6" i="3"/>
  <c r="Q7" i="1"/>
  <c r="AD12" i="5"/>
  <c r="AD8" i="5" s="1"/>
  <c r="AD10" i="5"/>
  <c r="BA11" i="3" l="1"/>
  <c r="BA6" i="3" s="1"/>
</calcChain>
</file>

<file path=xl/sharedStrings.xml><?xml version="1.0" encoding="utf-8"?>
<sst xmlns="http://schemas.openxmlformats.org/spreadsheetml/2006/main" count="1982" uniqueCount="976">
  <si>
    <r>
      <t xml:space="preserve"> </t>
    </r>
    <r>
      <rPr>
        <b/>
        <sz val="18"/>
        <color theme="1"/>
        <rFont val="Times New Roman"/>
        <family val="1"/>
        <charset val="204"/>
      </rPr>
      <t>ТЫС.КУБ.М</t>
    </r>
  </si>
  <si>
    <r>
      <t xml:space="preserve">                                                                                 </t>
    </r>
    <r>
      <rPr>
        <b/>
        <sz val="18"/>
        <color theme="1"/>
        <rFont val="Times New Roman"/>
        <family val="1"/>
        <charset val="204"/>
      </rPr>
      <t xml:space="preserve">                ДАЛЬНЕВОСТОЧНЫЙ ФЕДЕРАЛЬНЫЙ ОКРУГ, ЗАБАЙКАЛЬСКИЙ КРАЙ</t>
    </r>
  </si>
  <si>
    <t xml:space="preserve">№ </t>
  </si>
  <si>
    <t>№ паспорта</t>
  </si>
  <si>
    <t>Наименование участка недр</t>
  </si>
  <si>
    <t>Административный район</t>
  </si>
  <si>
    <t>Недропользователь</t>
  </si>
  <si>
    <t>№ лицензии</t>
  </si>
  <si>
    <t>Срок действия лицензии</t>
  </si>
  <si>
    <t>Состояние балансовых запасов, прошедших государственную экспертизу</t>
  </si>
  <si>
    <t>Балансовые запасы на 01.01.2018 г.</t>
  </si>
  <si>
    <t>забалансовые</t>
  </si>
  <si>
    <t>Изменение балансовых запасов за 2018 год в результате</t>
  </si>
  <si>
    <t>Балансовые запаасы на 01.01.2021 г.</t>
  </si>
  <si>
    <t>На дату утверждения</t>
  </si>
  <si>
    <t>Год и номер протокола рассмотрения</t>
  </si>
  <si>
    <t>А+В+С1</t>
  </si>
  <si>
    <r>
      <t>С</t>
    </r>
    <r>
      <rPr>
        <b/>
        <vertAlign val="subscript"/>
        <sz val="14"/>
        <color theme="1"/>
        <rFont val="Times New Roman"/>
        <family val="1"/>
        <charset val="204"/>
      </rPr>
      <t>2</t>
    </r>
  </si>
  <si>
    <t>добычи</t>
  </si>
  <si>
    <t>потерь при добыче</t>
  </si>
  <si>
    <t>разведки</t>
  </si>
  <si>
    <t>переоценки</t>
  </si>
  <si>
    <t>списания неподвердившихся запасов</t>
  </si>
  <si>
    <t>изменения технич. границ и по др.</t>
  </si>
  <si>
    <t>А</t>
  </si>
  <si>
    <t>В</t>
  </si>
  <si>
    <r>
      <t>С</t>
    </r>
    <r>
      <rPr>
        <b/>
        <vertAlign val="subscript"/>
        <sz val="14"/>
        <color theme="1"/>
        <rFont val="Times New Roman"/>
        <family val="1"/>
        <charset val="204"/>
      </rPr>
      <t>1</t>
    </r>
  </si>
  <si>
    <r>
      <t>А+В+С</t>
    </r>
    <r>
      <rPr>
        <b/>
        <vertAlign val="subscript"/>
        <sz val="14"/>
        <color theme="1"/>
        <rFont val="Times New Roman"/>
        <family val="1"/>
        <charset val="204"/>
      </rPr>
      <t>1</t>
    </r>
  </si>
  <si>
    <r>
      <t>С</t>
    </r>
    <r>
      <rPr>
        <b/>
        <vertAlign val="subscript"/>
        <sz val="14"/>
        <rFont val="Times New Roman"/>
        <family val="1"/>
        <charset val="204"/>
      </rPr>
      <t>1</t>
    </r>
  </si>
  <si>
    <r>
      <t>А+В+С</t>
    </r>
    <r>
      <rPr>
        <b/>
        <vertAlign val="subscript"/>
        <sz val="14"/>
        <rFont val="Times New Roman"/>
        <family val="1"/>
        <charset val="204"/>
      </rPr>
      <t>1</t>
    </r>
  </si>
  <si>
    <r>
      <t>С</t>
    </r>
    <r>
      <rPr>
        <b/>
        <vertAlign val="subscript"/>
        <sz val="14"/>
        <rFont val="Times New Roman"/>
        <family val="1"/>
        <charset val="204"/>
      </rPr>
      <t>2</t>
    </r>
  </si>
  <si>
    <t>А+В</t>
  </si>
  <si>
    <t>Всего</t>
  </si>
  <si>
    <t>в том числе</t>
  </si>
  <si>
    <t>Распределенный фонд</t>
  </si>
  <si>
    <t>Нераспределенный фонд</t>
  </si>
  <si>
    <t>Разрабатывыемые  месторождения:</t>
  </si>
  <si>
    <t>Б-187</t>
  </si>
  <si>
    <t xml:space="preserve"> Засопочное, участок Западный </t>
  </si>
  <si>
    <t>Читинский</t>
  </si>
  <si>
    <t>ОАО "Забнеруд"</t>
  </si>
  <si>
    <t>ЧИТ</t>
  </si>
  <si>
    <t>00910</t>
  </si>
  <si>
    <t>ПЭ</t>
  </si>
  <si>
    <t>ТКЗ 1960 г. № 25</t>
  </si>
  <si>
    <t>Б-31</t>
  </si>
  <si>
    <t>Атамановское</t>
  </si>
  <si>
    <t xml:space="preserve">ОАО "Силикатный завод".  </t>
  </si>
  <si>
    <t>01294</t>
  </si>
  <si>
    <t>ТЭ</t>
  </si>
  <si>
    <t>ТКЗ 1976 № 177</t>
  </si>
  <si>
    <t>Б-27</t>
  </si>
  <si>
    <t xml:space="preserve">Читинское </t>
  </si>
  <si>
    <t xml:space="preserve">ОАО "Силикатный завод". </t>
  </si>
  <si>
    <t>ТКЗ 1970 № 115</t>
  </si>
  <si>
    <t>Б-15</t>
  </si>
  <si>
    <t xml:space="preserve">Карповское, блок В-1 </t>
  </si>
  <si>
    <t>ООО "Региональное управление строительства"</t>
  </si>
  <si>
    <t>ТКЗ 1986 г. № 274</t>
  </si>
  <si>
    <t xml:space="preserve"> Карповское (юго-западный участок Центральной части) </t>
  </si>
  <si>
    <t>Б-308</t>
  </si>
  <si>
    <t>Ушмунское</t>
  </si>
  <si>
    <t>Газимуро-Заводский</t>
  </si>
  <si>
    <t>ТР</t>
  </si>
  <si>
    <t>ЭКЗ Минприроды ЗК от 15.02.2016 №1</t>
  </si>
  <si>
    <t>Б-245</t>
  </si>
  <si>
    <t>Яснинское</t>
  </si>
  <si>
    <t>Оловяннинский</t>
  </si>
  <si>
    <t>ООО "Комитет"</t>
  </si>
  <si>
    <t>03550</t>
  </si>
  <si>
    <t>ТКЗ 1986 № 277,   ЭКЗ Минприроды ЗК от 19.07.2019 № 5</t>
  </si>
  <si>
    <t>Песчаные лужки</t>
  </si>
  <si>
    <t>ООО ПКП "РЭО"</t>
  </si>
  <si>
    <t>03485</t>
  </si>
  <si>
    <t>ЭКЗ Минприроды ЗК от 21.09.2016 №13</t>
  </si>
  <si>
    <t>Юбилейный-3</t>
  </si>
  <si>
    <t>Краснокаменский</t>
  </si>
  <si>
    <t>ПАО "ППГХО"</t>
  </si>
  <si>
    <t>03506</t>
  </si>
  <si>
    <t>ЭКЗ Минприроды ЗК от 24.07.2018 №9</t>
  </si>
  <si>
    <t>Карповское (блок 1-В юго-западного фланга)</t>
  </si>
  <si>
    <t>ООО "Карповское"</t>
  </si>
  <si>
    <t>03732</t>
  </si>
  <si>
    <t xml:space="preserve">Карьер Яснинский </t>
  </si>
  <si>
    <t>ОООО "Эколог"</t>
  </si>
  <si>
    <t>03673</t>
  </si>
  <si>
    <t>ЭКЗ Минприроды ЗК от 05.10.2015 №24</t>
  </si>
  <si>
    <t>Нуринск-2</t>
  </si>
  <si>
    <t>Могойтуйский</t>
  </si>
  <si>
    <t>ООО "АВ-Ресурс"</t>
  </si>
  <si>
    <t>03808</t>
  </si>
  <si>
    <t>ЭКЗ Минприроды ЗК от 11.02.2020 №2</t>
  </si>
  <si>
    <t>Смоленская перспективная площадь</t>
  </si>
  <si>
    <t>ООО "Забуголь"</t>
  </si>
  <si>
    <t>03651</t>
  </si>
  <si>
    <t>ЭКЗ Минприроды ЗК от 02.07.2018 г. №6</t>
  </si>
  <si>
    <t>Нераспределенный фонд:</t>
  </si>
  <si>
    <t>Грунтовый резерв № 2</t>
  </si>
  <si>
    <t xml:space="preserve">Могочинский </t>
  </si>
  <si>
    <t xml:space="preserve"> Минрироды ЗК от 05.08.2011 № 28</t>
  </si>
  <si>
    <t>Б-293</t>
  </si>
  <si>
    <t>Барун-Амидхаша</t>
  </si>
  <si>
    <t>Агинский</t>
  </si>
  <si>
    <t>НТС АБАО от 05.07.2008 № 8</t>
  </si>
  <si>
    <t>Карповское</t>
  </si>
  <si>
    <t>ТКЗ 1986 № 274</t>
  </si>
  <si>
    <t>Б-128</t>
  </si>
  <si>
    <t>Ункурское</t>
  </si>
  <si>
    <t>Каларский</t>
  </si>
  <si>
    <t>ТКЗ 1983 № 253</t>
  </si>
  <si>
    <t>Б-11</t>
  </si>
  <si>
    <t>Кондинское</t>
  </si>
  <si>
    <t>НТС ЧГУ 1979 № 25</t>
  </si>
  <si>
    <t>Б-8</t>
  </si>
  <si>
    <t>Тапалахское</t>
  </si>
  <si>
    <t>ТКЗ ЧГУ 1978 № 202</t>
  </si>
  <si>
    <t>б/н</t>
  </si>
  <si>
    <t>Тапалахское (для Гидроцветмета)</t>
  </si>
  <si>
    <t>ТКЗ 1981 № 231</t>
  </si>
  <si>
    <t>Б-168</t>
  </si>
  <si>
    <t>Арбагарское</t>
  </si>
  <si>
    <t>Шилкинский</t>
  </si>
  <si>
    <t>НТС ЧГУ от 23.12.1975 № 60</t>
  </si>
  <si>
    <t>Б-114</t>
  </si>
  <si>
    <t xml:space="preserve"> Шилкинское</t>
  </si>
  <si>
    <t>ТКЗ 1990 № 309</t>
  </si>
  <si>
    <t>Б-160</t>
  </si>
  <si>
    <t>Сосновое</t>
  </si>
  <si>
    <t>Могочинский</t>
  </si>
  <si>
    <t>ТКЗ 1967 № 74</t>
  </si>
  <si>
    <t>Б-246</t>
  </si>
  <si>
    <t>Хилокское</t>
  </si>
  <si>
    <t>Хилокский</t>
  </si>
  <si>
    <t>ТКЗ 1986 № 275</t>
  </si>
  <si>
    <t>Б-75</t>
  </si>
  <si>
    <t>Купряковское</t>
  </si>
  <si>
    <t>Шелопугинский</t>
  </si>
  <si>
    <t>НТС ЧГУ 1974 № 35</t>
  </si>
  <si>
    <t>Б-171</t>
  </si>
  <si>
    <t>Коровинское</t>
  </si>
  <si>
    <t>НТС ЧГУ 1974 № 36</t>
  </si>
  <si>
    <t>Б-203</t>
  </si>
  <si>
    <t>Ононское</t>
  </si>
  <si>
    <t>ТКЗ 1962 № 39</t>
  </si>
  <si>
    <t>Б-48</t>
  </si>
  <si>
    <t>Нерчинское</t>
  </si>
  <si>
    <t>Нерчинский</t>
  </si>
  <si>
    <t>НТС КазКГРЭ от 10.12.1980</t>
  </si>
  <si>
    <t>Б-81</t>
  </si>
  <si>
    <t>Козловское</t>
  </si>
  <si>
    <t>Борзинский</t>
  </si>
  <si>
    <t>ТКЗ 1966 № 68</t>
  </si>
  <si>
    <t>Б-42</t>
  </si>
  <si>
    <t>Нарасутайское</t>
  </si>
  <si>
    <t>Кыринский</t>
  </si>
  <si>
    <t>НТС Западная ГРЭ от 16.09.1982</t>
  </si>
  <si>
    <t>Б-249</t>
  </si>
  <si>
    <t>Дарасунское</t>
  </si>
  <si>
    <t>Тунгокоченский</t>
  </si>
  <si>
    <t>ТКЗ 1986 № 280</t>
  </si>
  <si>
    <t>Б-146</t>
  </si>
  <si>
    <t>Калдагинское</t>
  </si>
  <si>
    <t>НТС Западная ГРЭ от 17.12.1982 № 8</t>
  </si>
  <si>
    <t>Б-78</t>
  </si>
  <si>
    <t>Булдуруйское</t>
  </si>
  <si>
    <t>Нерчинско-Заводский</t>
  </si>
  <si>
    <t>НТС Читинского ТГУ от 25.06.1975 № 5</t>
  </si>
  <si>
    <t>Б-178</t>
  </si>
  <si>
    <t>Киберевское (сев. уч-к)</t>
  </si>
  <si>
    <t>Приаргунский</t>
  </si>
  <si>
    <t>ТКЗ  от 29.12.1969 № 110</t>
  </si>
  <si>
    <t>Жипковщинское</t>
  </si>
  <si>
    <t xml:space="preserve"> Минрироды ЗК от 04.03.2011 № 12</t>
  </si>
  <si>
    <t>Оленгуйское</t>
  </si>
  <si>
    <t>Цаплинское</t>
  </si>
  <si>
    <t>Б-211</t>
  </si>
  <si>
    <t>Барун-Кильдинское</t>
  </si>
  <si>
    <t>ТКЗ 1967, № 77</t>
  </si>
  <si>
    <t>Б-148</t>
  </si>
  <si>
    <t>Газимуро-Заводское</t>
  </si>
  <si>
    <t>НТС Западной ГРЭ 1975 № 8</t>
  </si>
  <si>
    <t>Шарасунское</t>
  </si>
  <si>
    <t>Забайкальский</t>
  </si>
  <si>
    <t>Минприроды ЗК от 12.12.2011 №38</t>
  </si>
  <si>
    <t>0</t>
  </si>
  <si>
    <t>Сиротинское</t>
  </si>
  <si>
    <t>Красснокаменский</t>
  </si>
  <si>
    <t>Минприроды ЗК от 16.04.2013 №3</t>
  </si>
  <si>
    <t>Надаровский</t>
  </si>
  <si>
    <t>ЭКЗ Минприроды ЗК от 20.03.2015 № 03</t>
  </si>
  <si>
    <t>И.о.министра природных ресурсов Забайкальского края                                                Аппоев З.Д.</t>
  </si>
  <si>
    <r>
      <t xml:space="preserve">                    </t>
    </r>
    <r>
      <rPr>
        <sz val="18"/>
        <rFont val="Times New Roman"/>
        <family val="1"/>
        <charset val="204"/>
      </rPr>
      <t xml:space="preserve"> </t>
    </r>
  </si>
  <si>
    <t>Заместитель начальника отдела геологии и недропользования                                    Павлык М.В.</t>
  </si>
  <si>
    <r>
      <t xml:space="preserve">                     </t>
    </r>
    <r>
      <rPr>
        <sz val="18"/>
        <rFont val="Times New Roman"/>
        <family val="1"/>
        <charset val="204"/>
      </rPr>
      <t xml:space="preserve"> </t>
    </r>
  </si>
  <si>
    <t>Ю.А.Ямолова</t>
  </si>
  <si>
    <t>ЗАПАСЫ ПЕСКА СТРОИТЕЛЬНОГО ПО МЕСТОРОЖДЕНИЯМ НА 1 ЯНВАРЯ 2022 ГОДА</t>
  </si>
  <si>
    <t>ТЫС.КУБ.М</t>
  </si>
  <si>
    <t>ДАЛЬНЕВОСТОЧНЫЙ ФЕДЕРАЛЬНЫЙ ОКРУГ, ЗАБАЙКАЛЬСКИЙ КРАЙ</t>
  </si>
  <si>
    <t>Забалансовые</t>
  </si>
  <si>
    <t>Изменение балансовых запасов  за 2018 год в результате</t>
  </si>
  <si>
    <t>Балансовые запасы на 01.01.2021 г.</t>
  </si>
  <si>
    <t>С2</t>
  </si>
  <si>
    <t>списания неподтвердившихся запасов</t>
  </si>
  <si>
    <t>изменения технич. границ и по др. причинам</t>
  </si>
  <si>
    <t>ВСЕГО</t>
  </si>
  <si>
    <t>Б-285</t>
  </si>
  <si>
    <t>ПГС-3</t>
  </si>
  <si>
    <t>ПАО "Приаргунское ПГХО"</t>
  </si>
  <si>
    <t>НТС Читинской обл. от 05.10.2005  № 13-05</t>
  </si>
  <si>
    <t>Б-65</t>
  </si>
  <si>
    <t xml:space="preserve">Засопочное, участок № 2 </t>
  </si>
  <si>
    <t>03018</t>
  </si>
  <si>
    <t>ТКЗ ЧГУ 29.09.1978 г. №198</t>
  </si>
  <si>
    <t xml:space="preserve">Засопочное, участок № 1 </t>
  </si>
  <si>
    <t>НТС Западная ГРЭ от 29.07.1977 № 2</t>
  </si>
  <si>
    <t>Б-295</t>
  </si>
  <si>
    <t>Шишкинское</t>
  </si>
  <si>
    <t>ООО "Импульс"</t>
  </si>
  <si>
    <t xml:space="preserve"> ЭКЗ Минрироды ЗК № 16 30.10.2009</t>
  </si>
  <si>
    <t>Гусинка</t>
  </si>
  <si>
    <t>Карымский</t>
  </si>
  <si>
    <t>ИП"Плахин"</t>
  </si>
  <si>
    <t>ЭКЗ Минприроды ЗК №4 от 27.05.2017</t>
  </si>
  <si>
    <t>Б-191</t>
  </si>
  <si>
    <t>Долинное (бл 1-В, 2-В, 3-В)</t>
  </si>
  <si>
    <t>ООО "Долинное"</t>
  </si>
  <si>
    <t>03456</t>
  </si>
  <si>
    <t>ТКЗ 1978 № 198</t>
  </si>
  <si>
    <t>Б-300</t>
  </si>
  <si>
    <t>Левобережное</t>
  </si>
  <si>
    <t>МП ДМРСУ</t>
  </si>
  <si>
    <t xml:space="preserve"> ЭКЗ Минрироды ЗК от 13.05.2011 № 21</t>
  </si>
  <si>
    <t>Падь Булум</t>
  </si>
  <si>
    <t>ИП Сюй Л.Е.</t>
  </si>
  <si>
    <t xml:space="preserve"> ЭКЗ Минрироды ЗК от 24.07.2013 № 16</t>
  </si>
  <si>
    <t>Перспективный участок Глубокинский</t>
  </si>
  <si>
    <t xml:space="preserve">      ООО "Глубокинское"</t>
  </si>
  <si>
    <t xml:space="preserve">ЧИТ   </t>
  </si>
  <si>
    <t xml:space="preserve">ТР  </t>
  </si>
  <si>
    <t xml:space="preserve"> ЭКЗ Минрироды ЗК от 24.07.2015 № 18</t>
  </si>
  <si>
    <t>Б-45</t>
  </si>
  <si>
    <t>Кеменское ( участок № 1, блоки А, I-A, V-B, VI-B, IX-C1,)</t>
  </si>
  <si>
    <t>ООО "Строительные решения"</t>
  </si>
  <si>
    <t>ТКЗ 1982 № 242, ЭКЗ Минприроды Забайкальского края от 21.04.2016 № 4</t>
  </si>
  <si>
    <t>Береговое</t>
  </si>
  <si>
    <t>ИП ККФХ Турков А.Ю.</t>
  </si>
  <si>
    <t>03559</t>
  </si>
  <si>
    <t>ЭКЗ Минприроды ЗК от 09.08.2018 №12</t>
  </si>
  <si>
    <t>Урулюнгуйское (блок VIII-С1)</t>
  </si>
  <si>
    <t>ИП Горшкова</t>
  </si>
  <si>
    <t>03687</t>
  </si>
  <si>
    <t>ЭКЗ Минприроды ЗК протокол от22.08.2019 №9</t>
  </si>
  <si>
    <t>Нуринск 2</t>
  </si>
  <si>
    <t>ЧИТ ЧИТ</t>
  </si>
  <si>
    <t>Учебный</t>
  </si>
  <si>
    <t>03874</t>
  </si>
  <si>
    <t>ЭКЗ Минприроды ЗК протокол от 27.10.2020 №26</t>
  </si>
  <si>
    <t>Кеменское ( участок № 1/ ,блок II-А)</t>
  </si>
  <si>
    <t>03669</t>
  </si>
  <si>
    <t>Долинное (блок 10-С1)</t>
  </si>
  <si>
    <t>ООО "Карат"</t>
  </si>
  <si>
    <t>03703</t>
  </si>
  <si>
    <t>Сивяковская перспективная площадь</t>
  </si>
  <si>
    <t>ООО "Забнедра"</t>
  </si>
  <si>
    <t>03603</t>
  </si>
  <si>
    <t>ЭКЗ Минприроды ЗК от 03.07.2018 №7</t>
  </si>
  <si>
    <t>Долинное (Блок-С1-7)</t>
  </si>
  <si>
    <t>ТКЗ ЧГУ 29.09.1978 г. № 198</t>
  </si>
  <si>
    <t>Б-263</t>
  </si>
  <si>
    <t>Урулюнгуйское</t>
  </si>
  <si>
    <t>ТКЗ 1989  №300</t>
  </si>
  <si>
    <t>Б-290</t>
  </si>
  <si>
    <t>Мунку-Ажил</t>
  </si>
  <si>
    <t>НТС ДПЭСТ АБАО   № 8 от 05.07.2008</t>
  </si>
  <si>
    <t>Б-154</t>
  </si>
  <si>
    <t>Адончалонское</t>
  </si>
  <si>
    <t>ТКЗ ЧГУ от 25.12.1972 № 143</t>
  </si>
  <si>
    <t>Кеменское</t>
  </si>
  <si>
    <t>ТКЗ 1982 № 242</t>
  </si>
  <si>
    <t xml:space="preserve">Долинное </t>
  </si>
  <si>
    <t>Б-10</t>
  </si>
  <si>
    <t>Северное</t>
  </si>
  <si>
    <t>НТС ЧГУ от 13.11.1979 № 41</t>
  </si>
  <si>
    <t>Б-134</t>
  </si>
  <si>
    <t>Таптугарское</t>
  </si>
  <si>
    <t>ТС Гипротранспуть (Новосибирск) от 21.05.1975 №10</t>
  </si>
  <si>
    <t>Б-188</t>
  </si>
  <si>
    <t>Алеурское</t>
  </si>
  <si>
    <t>Чернышевский</t>
  </si>
  <si>
    <t>ТКЗ 1966 № 67</t>
  </si>
  <si>
    <t>Б-225</t>
  </si>
  <si>
    <t>Куренгинское</t>
  </si>
  <si>
    <t>НТС КазКГРЭ от 20.12.1979 № 32</t>
  </si>
  <si>
    <t>Б-147</t>
  </si>
  <si>
    <t>Газимурское</t>
  </si>
  <si>
    <t>НТС Западноя ГРЭ от 17.12.1975 № 8</t>
  </si>
  <si>
    <t>Б-172</t>
  </si>
  <si>
    <t>Ундинское</t>
  </si>
  <si>
    <t>Александрово-Заводский</t>
  </si>
  <si>
    <t>ТКЗ ЧГУ от 27.03.1962 № 34</t>
  </si>
  <si>
    <t>Б-228</t>
  </si>
  <si>
    <t>Газимурское (Кораблевский)</t>
  </si>
  <si>
    <t>Б-140</t>
  </si>
  <si>
    <t>Новопавловское</t>
  </si>
  <si>
    <t>Петровск-Забайкальский</t>
  </si>
  <si>
    <t>ТС Гипротранспуть (Новосибирск) от 18.04.1973 № 2</t>
  </si>
  <si>
    <t>Б-66</t>
  </si>
  <si>
    <t>Бадинское</t>
  </si>
  <si>
    <t>НТС ЧГУ от 19.06.1972  № 35</t>
  </si>
  <si>
    <t>Б-162</t>
  </si>
  <si>
    <t>НТС Западноя ГРЭ от 16.06.1977 № 1</t>
  </si>
  <si>
    <t>Б-197</t>
  </si>
  <si>
    <t>Ингодинское</t>
  </si>
  <si>
    <t>НТС ЧГУ № 48 от 20.12.1976</t>
  </si>
  <si>
    <t>Б-164</t>
  </si>
  <si>
    <t>Двуреченское</t>
  </si>
  <si>
    <t>НТС ЧГУ № 48 от13.08.1974</t>
  </si>
  <si>
    <t>Б-193</t>
  </si>
  <si>
    <t>Тыргетуйское</t>
  </si>
  <si>
    <t>Б-72</t>
  </si>
  <si>
    <t>Урульгинское</t>
  </si>
  <si>
    <t>ТС Гипротранспуть (Новосибирск) 1975</t>
  </si>
  <si>
    <t>Б-73</t>
  </si>
  <si>
    <t>Шивеинское</t>
  </si>
  <si>
    <t>ТКЗ 1967 № 84</t>
  </si>
  <si>
    <t>Б-74</t>
  </si>
  <si>
    <t>Моховское</t>
  </si>
  <si>
    <t>НТС ЧГУ № 23 от 28.05.1974</t>
  </si>
  <si>
    <t>Б-144</t>
  </si>
  <si>
    <t>Моховское (Восточный)</t>
  </si>
  <si>
    <t>НТС КазГРЭ № 71 19.12.1977</t>
  </si>
  <si>
    <t>НТС КазГРЭ от 10.12.1980</t>
  </si>
  <si>
    <t>Б-76</t>
  </si>
  <si>
    <t>НТС ЧГУ № 36 от 28.06.1974</t>
  </si>
  <si>
    <t>Б-226</t>
  </si>
  <si>
    <t>Сенкокученское</t>
  </si>
  <si>
    <t>НТС КазГРЭ № 32 20.12.1979</t>
  </si>
  <si>
    <t>Б-227</t>
  </si>
  <si>
    <t>Ундинское (Малышевский, Ундинский)</t>
  </si>
  <si>
    <t>Б-115</t>
  </si>
  <si>
    <t xml:space="preserve">Ново-Шилкинское (Шилкинское) </t>
  </si>
  <si>
    <t>ТКЗ ЧГУ 23.08.1978 г. № 197</t>
  </si>
  <si>
    <t>Газимурское (Трубаческий)</t>
  </si>
  <si>
    <t>Б-229</t>
  </si>
  <si>
    <t>Уровское</t>
  </si>
  <si>
    <t>Б-230</t>
  </si>
  <si>
    <t>Больше-Зерентуйское</t>
  </si>
  <si>
    <t>Б-207</t>
  </si>
  <si>
    <t>Онохойское</t>
  </si>
  <si>
    <t>НТС ЧГУ № 42 от 23.06.1972</t>
  </si>
  <si>
    <t>Б-234</t>
  </si>
  <si>
    <t>Малоархангельское</t>
  </si>
  <si>
    <t>Красночикойский</t>
  </si>
  <si>
    <t>Б-77</t>
  </si>
  <si>
    <t>НТС ЧГУ № 44 от 16.12.1976</t>
  </si>
  <si>
    <t>Б-80</t>
  </si>
  <si>
    <t>Чиндантское</t>
  </si>
  <si>
    <t>ТКЗ 1697 г. № 73</t>
  </si>
  <si>
    <t>Б-174</t>
  </si>
  <si>
    <t>Борзинское</t>
  </si>
  <si>
    <t>НТС ЧГУ № 43 от 10.07.1979</t>
  </si>
  <si>
    <t>Б-205</t>
  </si>
  <si>
    <t>Придорожное</t>
  </si>
  <si>
    <t>НТС Даурская ГРЭ № 3 от 12.09.1980</t>
  </si>
  <si>
    <t>Средне-Борзинское</t>
  </si>
  <si>
    <t>Калганский</t>
  </si>
  <si>
    <t>НТС ЧГУ № 54 от 16.10.1974</t>
  </si>
  <si>
    <t>Б-43</t>
  </si>
  <si>
    <t>Гаваньское</t>
  </si>
  <si>
    <t>Кыринское</t>
  </si>
  <si>
    <t>НТС Западная ГРЭ прткл. от 16.09.1982</t>
  </si>
  <si>
    <t>Б-143</t>
  </si>
  <si>
    <t>Урейское</t>
  </si>
  <si>
    <t>Акшинский</t>
  </si>
  <si>
    <t>НТС ЧГУ № 12 от 30.03.1972</t>
  </si>
  <si>
    <t>Б-153</t>
  </si>
  <si>
    <t>Будуланское</t>
  </si>
  <si>
    <t>НТС ЧГУ № 56 от 16.12.1975</t>
  </si>
  <si>
    <t>Б-165</t>
  </si>
  <si>
    <t>Илинское</t>
  </si>
  <si>
    <t>Дульдургинский</t>
  </si>
  <si>
    <t>НТС ЧГУ № 48 от 18.08.1974</t>
  </si>
  <si>
    <t>Б-291</t>
  </si>
  <si>
    <t>Ага-Хангил</t>
  </si>
  <si>
    <t>Б-292</t>
  </si>
  <si>
    <t>Догойское</t>
  </si>
  <si>
    <t>ЭКЗ Минприроды ЗК от 04.03..2011 № 12</t>
  </si>
  <si>
    <t>Куйтунское</t>
  </si>
  <si>
    <t>ЭКЗ Минприроды ЗК от 30.06.2011 № 25</t>
  </si>
  <si>
    <t>Гавлю</t>
  </si>
  <si>
    <t>в том числе:</t>
  </si>
  <si>
    <t>Центральная залежЬ</t>
  </si>
  <si>
    <t>Восточная залежь</t>
  </si>
  <si>
    <t>Кактуй</t>
  </si>
  <si>
    <t>Куладжа</t>
  </si>
  <si>
    <t>Булум</t>
  </si>
  <si>
    <t>Базариха</t>
  </si>
  <si>
    <t>Полигон</t>
  </si>
  <si>
    <t>Б-286</t>
  </si>
  <si>
    <t>II Чиронское (южная часть)</t>
  </si>
  <si>
    <t>ЗКЗ Минрироды ЗК от 24.04.2007 № 1</t>
  </si>
  <si>
    <t>ЗАПАСЫ ПЕСЧАНО-ГРАВИЙНОГО МАТЕРИАЛА  ПО МЕСТОРОЖДЕНИЯМ НА 1 ЯНВАРЯ 2022 ГОДА</t>
  </si>
  <si>
    <t xml:space="preserve"> ЧИТ</t>
  </si>
  <si>
    <t xml:space="preserve"> ТЭ</t>
  </si>
  <si>
    <t>Изменение балансовых запасов за 2021 год в результате</t>
  </si>
  <si>
    <t>Балансовые запаасы на 01.01.2022 г.</t>
  </si>
  <si>
    <t>Изменение балансовых запасов  за 2021 год в результате</t>
  </si>
  <si>
    <t>Балансовые запасы на 01.01.2022 г.</t>
  </si>
  <si>
    <t>ООО "Удоканская медь"</t>
  </si>
  <si>
    <t xml:space="preserve">                                                </t>
  </si>
  <si>
    <t>Полезное ископаемое</t>
  </si>
  <si>
    <t>недропользователь</t>
  </si>
  <si>
    <t>срок действия лицензии</t>
  </si>
  <si>
    <t>Балансовые запасы на 01.01.2017</t>
  </si>
  <si>
    <t>Изменение балансовых запасов  за 2017 г. в результате</t>
  </si>
  <si>
    <t>Балансовые запасы на 01.01.2018</t>
  </si>
  <si>
    <t>кроме того, отвалы</t>
  </si>
  <si>
    <t xml:space="preserve">Распределенный фонд </t>
  </si>
  <si>
    <t>Хара-Челотуй</t>
  </si>
  <si>
    <t>магматические породы (лампрофиры)</t>
  </si>
  <si>
    <t>ООО "Голубой гранит"</t>
  </si>
  <si>
    <t>00016</t>
  </si>
  <si>
    <t>ЭКЗ Минприроды ЗК № 25 от 19.12.2014</t>
  </si>
  <si>
    <t>Б-130</t>
  </si>
  <si>
    <t>Старо-Оловское</t>
  </si>
  <si>
    <t>песчаник, алевролит</t>
  </si>
  <si>
    <t>ООО "Каменный пояс"</t>
  </si>
  <si>
    <t>ЭКЗ Минприроды ЗК № 20 от 28.07.2010</t>
  </si>
  <si>
    <t>Б-289</t>
  </si>
  <si>
    <t>Адриановское</t>
  </si>
  <si>
    <t>конгломерат</t>
  </si>
  <si>
    <t>ПАО "Бамстроймеханизация"</t>
  </si>
  <si>
    <t>ЭКЗ КППР ЧО    № 3от 20.12.2007</t>
  </si>
  <si>
    <t>Б-67</t>
  </si>
  <si>
    <t>Жипхегенское</t>
  </si>
  <si>
    <t>гранит</t>
  </si>
  <si>
    <t>ОАО "Первая нерудная компания"</t>
  </si>
  <si>
    <t>ТКЗ Читанедра № 363 1995г.</t>
  </si>
  <si>
    <t xml:space="preserve">Харанорское </t>
  </si>
  <si>
    <t>андезит</t>
  </si>
  <si>
    <t>АО "Разрез Харанорский"</t>
  </si>
  <si>
    <t>ТКЗ Читанедра № 516-1 1997г.</t>
  </si>
  <si>
    <t>Б-262</t>
  </si>
  <si>
    <t xml:space="preserve">Жерейское </t>
  </si>
  <si>
    <t>диорит</t>
  </si>
  <si>
    <r>
      <t>Юго-западная часть Жерейского месторождения (С</t>
    </r>
    <r>
      <rPr>
        <vertAlign val="sub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>)</t>
    </r>
  </si>
  <si>
    <t>31.12.2042</t>
  </si>
  <si>
    <t>НТС ПГО № 122 от 13.10.1989</t>
  </si>
  <si>
    <t>Северная часть месторождения</t>
  </si>
  <si>
    <t>ЭКЗ Минприроды ЗК № 31 от 29.12.2010</t>
  </si>
  <si>
    <t>Юго-западная чать Жерейского месторождения (1-В)</t>
  </si>
  <si>
    <t>НТС ПГО № 122 от 13.10.1989 (387 тыс.куб.м), ЭКЗ Минприроды ЗК № 31 от 29.12.2010 (248 тыс.куб.м)</t>
  </si>
  <si>
    <t>Б-64</t>
  </si>
  <si>
    <t>Антипихинское</t>
  </si>
  <si>
    <t>граносиенит</t>
  </si>
  <si>
    <t>ТКЗ № 301 1989г.</t>
  </si>
  <si>
    <t>Б-40</t>
  </si>
  <si>
    <t xml:space="preserve">Орловское </t>
  </si>
  <si>
    <t>песчаник, сланец, лампрофир</t>
  </si>
  <si>
    <t>ЗАО "Новоорловский ГОК"</t>
  </si>
  <si>
    <t>ТКЗ № 284 от 30.11.1987, переоценка ГКЗ Роснедра от 28.01.2015 года №4050</t>
  </si>
  <si>
    <t>кроме того ОТВАЛЫ</t>
  </si>
  <si>
    <t>Б-39</t>
  </si>
  <si>
    <t>Спокойнинское</t>
  </si>
  <si>
    <t>сланец</t>
  </si>
  <si>
    <t>ТКЗ № 263 от 21.11.1984, переоценка ГКЗ Роснедра от 23.09.2014 №3821</t>
  </si>
  <si>
    <t>Южножерейское</t>
  </si>
  <si>
    <t>ООО "Литос"</t>
  </si>
  <si>
    <t>ЭКЗ Минприроды ЗК № 37 от 09.12.2011</t>
  </si>
  <si>
    <t>Южножерейское (блок 2-С1)</t>
  </si>
  <si>
    <t>Падь Бугутур</t>
  </si>
  <si>
    <t>базальты</t>
  </si>
  <si>
    <t>Малый Красотун</t>
  </si>
  <si>
    <t>метаморфические породы (гнейсы)</t>
  </si>
  <si>
    <t xml:space="preserve">ЭКЗ Минприроды ЗК протокол № 4 от 24.04.2015 ТКЗ </t>
  </si>
  <si>
    <t xml:space="preserve">участок Красотунский -1 </t>
  </si>
  <si>
    <t xml:space="preserve">участок Красотунский -2 </t>
  </si>
  <si>
    <t xml:space="preserve">участок Красотунский -3 </t>
  </si>
  <si>
    <t xml:space="preserve">ЭКЗ Минприроды ЗК протокол № 4 от 24.04.2015 </t>
  </si>
  <si>
    <t>Удоканское (породы вскрыши карьера "Западный-Наминга")</t>
  </si>
  <si>
    <t>песчаники</t>
  </si>
  <si>
    <t>ГКЗ от 26.02.2016 г. № 4551; НТС Минприроды ЗК от 28.12.2017 № 73</t>
  </si>
  <si>
    <t>Б-70</t>
  </si>
  <si>
    <t xml:space="preserve">Гора Гранитная (Читинское) </t>
  </si>
  <si>
    <t>ООО "Забайкальская дорожно-строительная компания"</t>
  </si>
  <si>
    <t xml:space="preserve">ЧИТ       </t>
  </si>
  <si>
    <t xml:space="preserve">ТЭ  </t>
  </si>
  <si>
    <t xml:space="preserve">  01.07.2023</t>
  </si>
  <si>
    <t>ТКЗ ЧГУ № 49 от 1963г.</t>
  </si>
  <si>
    <t>Бугзахинское месторождение</t>
  </si>
  <si>
    <t>кварцевые порфиры</t>
  </si>
  <si>
    <t>ООО "Дорстройсервис"</t>
  </si>
  <si>
    <t>ТКЗ ЧГУ № 39 от 1962г.</t>
  </si>
  <si>
    <t>Карьер Билитуй</t>
  </si>
  <si>
    <t xml:space="preserve">магматические породы </t>
  </si>
  <si>
    <t>ООО "Билитуйская горная компания"</t>
  </si>
  <si>
    <t>ЭКЗ Минприроды ЗК протокол от 31.05.2019 № 3</t>
  </si>
  <si>
    <t>Падь Лапочкин</t>
  </si>
  <si>
    <t>ООО "ЗабДорСтрой"</t>
  </si>
  <si>
    <t>ЭКЗ Минприроды ЗК протокол № 17 от 01.08.2013 г.</t>
  </si>
  <si>
    <t>Экспо</t>
  </si>
  <si>
    <t>ООО "Миллениум Экспо"</t>
  </si>
  <si>
    <t>Бальзой</t>
  </si>
  <si>
    <t>Улетовский</t>
  </si>
  <si>
    <t>ООО "Партнер"</t>
  </si>
  <si>
    <t>ЭКЗ Минприроды ЗК протокол от 05.06.2020 г. № 12</t>
  </si>
  <si>
    <t>Тутхалтуйское (бл. А, 2-В)</t>
  </si>
  <si>
    <t>магматические породы (гранодиориты)</t>
  </si>
  <si>
    <t>Город Краснокаменск и Краснокаменский район</t>
  </si>
  <si>
    <t>ООО "Краснокаменский гидрометаллургичексий комбинат"</t>
  </si>
  <si>
    <t>ЭКЗ Минприроды ЗК № 17 от 24.06.2015 г. ТКЗ при Читгеолуправлении № 179 от 13.12.1976</t>
  </si>
  <si>
    <r>
      <t>Тутхалтуйское (бл. 1-В,1-С</t>
    </r>
    <r>
      <rPr>
        <vertAlign val="sub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>)</t>
    </r>
  </si>
  <si>
    <t>Б-232</t>
  </si>
  <si>
    <t>Акурайское</t>
  </si>
  <si>
    <t>андезито-базальт</t>
  </si>
  <si>
    <t>ООО "Сириус"</t>
  </si>
  <si>
    <t>ТКЗ ПГО № 267 от 1984г.</t>
  </si>
  <si>
    <t>Б-145</t>
  </si>
  <si>
    <t>Балейское</t>
  </si>
  <si>
    <t>Балейский</t>
  </si>
  <si>
    <t>КГУП "Автомобильные дороги Забайкалья"</t>
  </si>
  <si>
    <t>ТКЗ ЧГУ № 52 от 1963г.</t>
  </si>
  <si>
    <t>Б-19</t>
  </si>
  <si>
    <t>Быстринское</t>
  </si>
  <si>
    <t>андезитовый порфирит</t>
  </si>
  <si>
    <t>ТКЗ ЧГУ № 196 от 30.06.1978</t>
  </si>
  <si>
    <t>Б-119</t>
  </si>
  <si>
    <t>Бобровское</t>
  </si>
  <si>
    <t>гранодиорит</t>
  </si>
  <si>
    <t>Алесандрово-Заводский</t>
  </si>
  <si>
    <t>ТКЗ ЧГУ № 36 от 27.03.1962</t>
  </si>
  <si>
    <t>Б-299</t>
  </si>
  <si>
    <t>Ерёминское</t>
  </si>
  <si>
    <t>кварцевый диорит-порфир</t>
  </si>
  <si>
    <t>ЭКЗ Минприроды ЗК № 12 от 04.03.2011</t>
  </si>
  <si>
    <t>Б-243</t>
  </si>
  <si>
    <t xml:space="preserve">Приаргунское </t>
  </si>
  <si>
    <t>ТКЗ ПГО № 271 от 1985г.</t>
  </si>
  <si>
    <t>Б-110</t>
  </si>
  <si>
    <t>Бушулейское</t>
  </si>
  <si>
    <t>ТКЗ ЧГУ № 45 от 1963г.</t>
  </si>
  <si>
    <t>Б-179</t>
  </si>
  <si>
    <t>Кундуйское</t>
  </si>
  <si>
    <t>ТКЗ ЧГУ № 206 от 1979г.</t>
  </si>
  <si>
    <t>Б-250</t>
  </si>
  <si>
    <t>Билитуйское (участки №№ 5, 11)</t>
  </si>
  <si>
    <t>габбро, базальт</t>
  </si>
  <si>
    <t>ТКЗ ПГО № 278 от 10.12.1986</t>
  </si>
  <si>
    <t>Билитуйское (участок № 9)</t>
  </si>
  <si>
    <t>андезито-базальты</t>
  </si>
  <si>
    <t>ТКЗ ПГО № 278 от 10.12.1986, протокол ЭКЗ Минприроды от 13.05.2015 г. № 4</t>
  </si>
  <si>
    <t>Б-29</t>
  </si>
  <si>
    <t>Укурейское</t>
  </si>
  <si>
    <t>кварцевый диорит</t>
  </si>
  <si>
    <t>ТКЗ ЧГУ № 11 1958г. ТКЗ ЧГУ № 187 1977</t>
  </si>
  <si>
    <t>в том числе участки:</t>
  </si>
  <si>
    <t>Каменный карьер</t>
  </si>
  <si>
    <t xml:space="preserve">ТКЗ ЧГУ № 11 от 1958г. </t>
  </si>
  <si>
    <t>Северный карьер</t>
  </si>
  <si>
    <t>ТКЗ ЧГУ № 187 от 1977г.</t>
  </si>
  <si>
    <t>Б-123</t>
  </si>
  <si>
    <t>Кличкинское</t>
  </si>
  <si>
    <t>песчаник</t>
  </si>
  <si>
    <t>ТКЗ ЧГУ № 111 от 1970г.</t>
  </si>
  <si>
    <t>Б-183</t>
  </si>
  <si>
    <t>Сакуканское</t>
  </si>
  <si>
    <t>ТКЗ ЧГУ № 206 от 1979 г.</t>
  </si>
  <si>
    <t>Б-24</t>
  </si>
  <si>
    <t>Ханинское</t>
  </si>
  <si>
    <t>гнейс, гранито-гнейс, кристаллический сланец</t>
  </si>
  <si>
    <t>ТКЗ ПГО № 238 от 1982г.</t>
  </si>
  <si>
    <t>Б-14</t>
  </si>
  <si>
    <t>Перевальное</t>
  </si>
  <si>
    <t>ТКЗ ПГО № 216 от 1980г.</t>
  </si>
  <si>
    <t>Б-13</t>
  </si>
  <si>
    <t>Прижимное</t>
  </si>
  <si>
    <t>гранито-гнейс</t>
  </si>
  <si>
    <t>ТКЗ ЧГУ № 214 от 1979г.</t>
  </si>
  <si>
    <t>Б-261</t>
  </si>
  <si>
    <t>Джидоканское</t>
  </si>
  <si>
    <t>ТКЗ ПГО № 297 от 1989г.</t>
  </si>
  <si>
    <t>Б-23</t>
  </si>
  <si>
    <t>Кадахтинское</t>
  </si>
  <si>
    <t>ГКЗ СССР           № 8915 от 1981г.</t>
  </si>
  <si>
    <t>Б-158</t>
  </si>
  <si>
    <t>Утесное</t>
  </si>
  <si>
    <t>ТКЗ ЧГУ № 66 от 1965г.</t>
  </si>
  <si>
    <t>Б-69</t>
  </si>
  <si>
    <t>Песчанское</t>
  </si>
  <si>
    <t>габбро</t>
  </si>
  <si>
    <t>ТКЗ ЧГУ № 140 от 18.12.1972г.</t>
  </si>
  <si>
    <t>Б-6</t>
  </si>
  <si>
    <t>ТКЗ ПГО № 228 от 1981г.</t>
  </si>
  <si>
    <t>Б-202</t>
  </si>
  <si>
    <t>Шаранайское</t>
  </si>
  <si>
    <t>ТКЗ ЧГУ № 47 от 1963г.</t>
  </si>
  <si>
    <t>ТКЗ ЧГУ № 29 от 1971г.</t>
  </si>
  <si>
    <t>Б-111</t>
  </si>
  <si>
    <t>Семиозерное</t>
  </si>
  <si>
    <t>диорит, гранит</t>
  </si>
  <si>
    <t>ТКЗ ЧГУ № 145 от 1972</t>
  </si>
  <si>
    <t>Б-7</t>
  </si>
  <si>
    <t>Тутхалтуйское</t>
  </si>
  <si>
    <t>дацитовый порфирит</t>
  </si>
  <si>
    <t>ТКЗ ПГО № 234 от 1981</t>
  </si>
  <si>
    <t>Б-159</t>
  </si>
  <si>
    <t>Ингамакитское</t>
  </si>
  <si>
    <t>базальт</t>
  </si>
  <si>
    <t>ТКЗ ЧГУ № 71 от 1966г.</t>
  </si>
  <si>
    <t>Б-161</t>
  </si>
  <si>
    <t>Лукженское</t>
  </si>
  <si>
    <t>ТКЗ ЧГУ № 76 от 1967г.</t>
  </si>
  <si>
    <t>Б-180</t>
  </si>
  <si>
    <t>Забайкальское</t>
  </si>
  <si>
    <t>Забайкаальский</t>
  </si>
  <si>
    <t>ТКЗ ЧГУ № 138 от 1972г.</t>
  </si>
  <si>
    <t>Зурга</t>
  </si>
  <si>
    <t>базальт, андезитобазальты</t>
  </si>
  <si>
    <t>Б-82</t>
  </si>
  <si>
    <t>Билетайское</t>
  </si>
  <si>
    <t>роговик</t>
  </si>
  <si>
    <t>ТКЗ № 91 от 11.07.1968</t>
  </si>
  <si>
    <t>Б-288</t>
  </si>
  <si>
    <t xml:space="preserve">Дурептинское </t>
  </si>
  <si>
    <t>ЭКЗ КППР ЧО    № 5 от 08.05.2008</t>
  </si>
  <si>
    <t xml:space="preserve">  И.о.министра природных ресурсов Забайкальского края                                          </t>
  </si>
  <si>
    <t xml:space="preserve">                                 </t>
  </si>
  <si>
    <t>Заместитель начальника отдела геологии и недропользования                                                                    Павлык М.В.</t>
  </si>
  <si>
    <t xml:space="preserve">                   </t>
  </si>
  <si>
    <t>ООО "Жерейский щебень"</t>
  </si>
  <si>
    <t xml:space="preserve">   ООО "Жерейский щебень"</t>
  </si>
  <si>
    <t xml:space="preserve">ЧИТ  </t>
  </si>
  <si>
    <t>03894</t>
  </si>
  <si>
    <t>№</t>
  </si>
  <si>
    <r>
      <t>А+В+С</t>
    </r>
    <r>
      <rPr>
        <b/>
        <vertAlign val="subscript"/>
        <sz val="18"/>
        <color theme="1"/>
        <rFont val="Times New Roman"/>
        <family val="1"/>
        <charset val="204"/>
      </rPr>
      <t>1</t>
    </r>
  </si>
  <si>
    <r>
      <t>С</t>
    </r>
    <r>
      <rPr>
        <b/>
        <vertAlign val="subscript"/>
        <sz val="18"/>
        <color theme="1"/>
        <rFont val="Times New Roman"/>
        <family val="1"/>
        <charset val="204"/>
      </rPr>
      <t>2</t>
    </r>
  </si>
  <si>
    <r>
      <t>С</t>
    </r>
    <r>
      <rPr>
        <b/>
        <vertAlign val="subscript"/>
        <sz val="18"/>
        <color theme="1"/>
        <rFont val="Times New Roman"/>
        <family val="1"/>
        <charset val="204"/>
      </rPr>
      <t>1</t>
    </r>
  </si>
  <si>
    <r>
      <t>С</t>
    </r>
    <r>
      <rPr>
        <b/>
        <vertAlign val="subscript"/>
        <sz val="18"/>
        <rFont val="Times New Roman"/>
        <family val="1"/>
        <charset val="204"/>
      </rPr>
      <t>1</t>
    </r>
  </si>
  <si>
    <r>
      <t>А+В+С</t>
    </r>
    <r>
      <rPr>
        <b/>
        <vertAlign val="subscript"/>
        <sz val="18"/>
        <rFont val="Times New Roman"/>
        <family val="1"/>
        <charset val="204"/>
      </rPr>
      <t>1</t>
    </r>
  </si>
  <si>
    <r>
      <t>С</t>
    </r>
    <r>
      <rPr>
        <b/>
        <vertAlign val="subscript"/>
        <sz val="18"/>
        <rFont val="Times New Roman"/>
        <family val="1"/>
        <charset val="204"/>
      </rPr>
      <t>2</t>
    </r>
  </si>
  <si>
    <t>Б-212</t>
  </si>
  <si>
    <t>Челотуйское</t>
  </si>
  <si>
    <t>03415</t>
  </si>
  <si>
    <t>ТКЗ ЧГУ № 81 от 06.06.1967</t>
  </si>
  <si>
    <t>Южно-Челотуйское</t>
  </si>
  <si>
    <t>гранит (облицовочный камень)</t>
  </si>
  <si>
    <t>ЭКЗ Минприроды ЗК № 367 от 12.12.2013</t>
  </si>
  <si>
    <t>Хуху-Челотуйское</t>
  </si>
  <si>
    <t>03441</t>
  </si>
  <si>
    <t>в т.ч. песок-отощитель</t>
  </si>
  <si>
    <t>в т.ч. глина</t>
  </si>
  <si>
    <t>Б-17</t>
  </si>
  <si>
    <t xml:space="preserve"> Ивановское</t>
  </si>
  <si>
    <t>аргиллит, алевролит</t>
  </si>
  <si>
    <t>ТКЗ 1976 № 209; 1972 № 135</t>
  </si>
  <si>
    <t>Б-34</t>
  </si>
  <si>
    <t>Аргалейское</t>
  </si>
  <si>
    <t>глина</t>
  </si>
  <si>
    <t>ООО "СП Кирзавод"</t>
  </si>
  <si>
    <t>ТКЗ № 319 от 18.02.1992</t>
  </si>
  <si>
    <t>Б-277</t>
  </si>
  <si>
    <t>Хухошинское</t>
  </si>
  <si>
    <t>ИП Тумутов Б.Д.</t>
  </si>
  <si>
    <t>ТКЗ № 346 от 31.03.1994</t>
  </si>
  <si>
    <t>Б-167</t>
  </si>
  <si>
    <t>Александровское       (уч. Новотроицкий)</t>
  </si>
  <si>
    <t>ООО "Читапромстройсервис"</t>
  </si>
  <si>
    <t>ЭКЗ Минприроды ЗК № 9 от 21.02.2011</t>
  </si>
  <si>
    <t>Б-301</t>
  </si>
  <si>
    <t>Дарасунская перспективная площадь</t>
  </si>
  <si>
    <t>ООО "Стройкомплект"</t>
  </si>
  <si>
    <t>ЭКЗ Минприроды ЗК № 25 от 20.09.2010</t>
  </si>
  <si>
    <r>
      <t>95</t>
    </r>
    <r>
      <rPr>
        <sz val="14"/>
        <color rgb="FFFF0000"/>
        <rFont val="Times New Roman"/>
        <family val="1"/>
        <charset val="204"/>
      </rPr>
      <t>ошибка в Б за 2017</t>
    </r>
  </si>
  <si>
    <t>Б-266</t>
  </si>
  <si>
    <t>Шара-Кундуйское</t>
  </si>
  <si>
    <t>ТКЗ ПГО Читагеология от 10.12.1990 № 311, ЭКЗ Минприроды ЗК № 15 от 10.07.2015</t>
  </si>
  <si>
    <t>Б-101</t>
  </si>
  <si>
    <t xml:space="preserve">суглинок и глина </t>
  </si>
  <si>
    <t>ООО "Энергостройремонт"</t>
  </si>
  <si>
    <t>ТКЗ № 295 от 24.02.1989</t>
  </si>
  <si>
    <t>Б-54</t>
  </si>
  <si>
    <t>Булуктуйское</t>
  </si>
  <si>
    <t>суглинок</t>
  </si>
  <si>
    <t xml:space="preserve">ТКЗ № 89 от 28.12.1967 </t>
  </si>
  <si>
    <t>Б-135</t>
  </si>
  <si>
    <t>Александровское (уч. Черновской)</t>
  </si>
  <si>
    <t xml:space="preserve">глина </t>
  </si>
  <si>
    <t>Б-247</t>
  </si>
  <si>
    <t xml:space="preserve"> Убжигойское</t>
  </si>
  <si>
    <t>ТКЗ № 276 от 03.12.1986</t>
  </si>
  <si>
    <t>Б-87</t>
  </si>
  <si>
    <t>Могочинское</t>
  </si>
  <si>
    <t>суглинки</t>
  </si>
  <si>
    <t>ЭКЗ Минприроды ЗК № 7 от 08.02.2012</t>
  </si>
  <si>
    <t xml:space="preserve">Мирнинское (бл. 1В, 2С1, 3С1, 4С1, 5С1, 8С1) </t>
  </si>
  <si>
    <t>Б-297</t>
  </si>
  <si>
    <t>Ираса</t>
  </si>
  <si>
    <t>Б-296</t>
  </si>
  <si>
    <t>Б-298</t>
  </si>
  <si>
    <t>Авдеевское</t>
  </si>
  <si>
    <t>Б-150</t>
  </si>
  <si>
    <t>Кутомандинское</t>
  </si>
  <si>
    <t>ТКЗ № 33 от 21.12.1961</t>
  </si>
  <si>
    <t>Б-182</t>
  </si>
  <si>
    <t>Икабьеканское</t>
  </si>
  <si>
    <t>ТКЗ ЧГУ № 72 23.12.1966</t>
  </si>
  <si>
    <t>б/п</t>
  </si>
  <si>
    <t>Икабьеканское (участок Разведки)</t>
  </si>
  <si>
    <t>Б-85</t>
  </si>
  <si>
    <t>Чаповское</t>
  </si>
  <si>
    <t>песок-отощитель</t>
  </si>
  <si>
    <t>Б-248</t>
  </si>
  <si>
    <t>Нижне-Станское</t>
  </si>
  <si>
    <t>ТКЗ № 280 1986г.</t>
  </si>
  <si>
    <t>Б-284</t>
  </si>
  <si>
    <t>Байкальское</t>
  </si>
  <si>
    <t xml:space="preserve">НТС КазГРЭ 1990 </t>
  </si>
  <si>
    <t>Б-28</t>
  </si>
  <si>
    <t>Усуглинское</t>
  </si>
  <si>
    <t>НТС ЧГУ № 25 22.05.1972</t>
  </si>
  <si>
    <t>Б-258</t>
  </si>
  <si>
    <t xml:space="preserve">Северное </t>
  </si>
  <si>
    <t xml:space="preserve">ТКЗ Читагеология   № 292 25.11.1988г. </t>
  </si>
  <si>
    <t>Б-189</t>
  </si>
  <si>
    <t>ТКЗ № 114 1970г.</t>
  </si>
  <si>
    <t>Б-283</t>
  </si>
  <si>
    <t>Северное (Чернышевское)</t>
  </si>
  <si>
    <t>глина, суглинок</t>
  </si>
  <si>
    <t>ТКЗ № 327 1993</t>
  </si>
  <si>
    <t>Б-49</t>
  </si>
  <si>
    <t>Кокуйское</t>
  </si>
  <si>
    <t>Сретенский</t>
  </si>
  <si>
    <t>НТС ЧГУ № 40 21.07.1972</t>
  </si>
  <si>
    <t>Б-89</t>
  </si>
  <si>
    <t>Кокуйское (падь Мыгжа)</t>
  </si>
  <si>
    <t>ТКЗ 1953 г. № 70</t>
  </si>
  <si>
    <t>Б-136</t>
  </si>
  <si>
    <t>Александровское  (уч. Александровский)</t>
  </si>
  <si>
    <t>НТС Читагеология  № 47 16.12.1980</t>
  </si>
  <si>
    <t>Б-30</t>
  </si>
  <si>
    <t>Черновское  (уч-к  Детальный)</t>
  </si>
  <si>
    <t>ТКЗ № 18 26.09.1959</t>
  </si>
  <si>
    <t>Б-51</t>
  </si>
  <si>
    <t>Карымское</t>
  </si>
  <si>
    <t>ТКЗ № 289 1988г.</t>
  </si>
  <si>
    <t>Б-94</t>
  </si>
  <si>
    <t>Шилкинское (Казановское)</t>
  </si>
  <si>
    <t>ТС Росгеолстром     № 47 от 25.03.1957</t>
  </si>
  <si>
    <t>Б-270</t>
  </si>
  <si>
    <t>Казановское-2</t>
  </si>
  <si>
    <t xml:space="preserve">ТКЗ Читагеология  № 322  25.11.1988 </t>
  </si>
  <si>
    <t>Б-32</t>
  </si>
  <si>
    <t>Закаменное</t>
  </si>
  <si>
    <t>НТС ЧГУ № 37 от 14.06.1979</t>
  </si>
  <si>
    <t>Б-276</t>
  </si>
  <si>
    <t>ТКЗ № 331 от 03.08.1993г.</t>
  </si>
  <si>
    <t>Б-33</t>
  </si>
  <si>
    <t>Б-52</t>
  </si>
  <si>
    <t>Ольховское</t>
  </si>
  <si>
    <t>ТКЗ № 93 1968</t>
  </si>
  <si>
    <t>Б-268</t>
  </si>
  <si>
    <t>Заречное</t>
  </si>
  <si>
    <t>ТКЗ № 316 от 29.12.1991</t>
  </si>
  <si>
    <t>Б-88</t>
  </si>
  <si>
    <t>ТКЗ № 2 1956</t>
  </si>
  <si>
    <t>Б-41</t>
  </si>
  <si>
    <t>НТС КазГРЭ № 16 от 13.07.1982</t>
  </si>
  <si>
    <t>Б-200</t>
  </si>
  <si>
    <t>Оноховское</t>
  </si>
  <si>
    <t>ТКЗ № 116 от 17.04.1970</t>
  </si>
  <si>
    <t>Б-264</t>
  </si>
  <si>
    <t>Шелопугинское</t>
  </si>
  <si>
    <t>ТКЗ № 302 1989г.</t>
  </si>
  <si>
    <t>Б-255</t>
  </si>
  <si>
    <t>Михайловское</t>
  </si>
  <si>
    <t>алевролит</t>
  </si>
  <si>
    <t>ТКЗ № 291 1988г.</t>
  </si>
  <si>
    <t>Б-190</t>
  </si>
  <si>
    <t>Улетовское</t>
  </si>
  <si>
    <t>ТКЗ № 47 1963г.</t>
  </si>
  <si>
    <t>Б-275</t>
  </si>
  <si>
    <t>Тарбагатайское</t>
  </si>
  <si>
    <t>ТКЗ № 325 от 29.12.1992г.</t>
  </si>
  <si>
    <t>Участок Придорожный</t>
  </si>
  <si>
    <t>Б-210</t>
  </si>
  <si>
    <t>Березовское</t>
  </si>
  <si>
    <t>ТКЗ № 82 от 29.12.1994</t>
  </si>
  <si>
    <t>Б-104</t>
  </si>
  <si>
    <t>Харанорское</t>
  </si>
  <si>
    <t>ТКЗ № 40 1962г.</t>
  </si>
  <si>
    <t>Б-176</t>
  </si>
  <si>
    <t>ТКЗ № 28 1961г.</t>
  </si>
  <si>
    <t>Б-173</t>
  </si>
  <si>
    <t>Шаманское</t>
  </si>
  <si>
    <t>ТКЗ № 32 от 21.12.1961г.</t>
  </si>
  <si>
    <t>Б-204</t>
  </si>
  <si>
    <t>Кучугарское</t>
  </si>
  <si>
    <t>ТКЗ № 41 от 28.12.1962</t>
  </si>
  <si>
    <t>Б-151</t>
  </si>
  <si>
    <t>Калганское</t>
  </si>
  <si>
    <t>ТКЗ № 326 от 30.12.1992г.</t>
  </si>
  <si>
    <t>Б-109</t>
  </si>
  <si>
    <t>Ново-Цурухайтуйское</t>
  </si>
  <si>
    <t>ТКЗ № 446 от 15.11.1952г.</t>
  </si>
  <si>
    <t>Б-1</t>
  </si>
  <si>
    <t>Кужиртайское</t>
  </si>
  <si>
    <t>ТКЗ Читагеолгия № 223 от 23.02.1981</t>
  </si>
  <si>
    <t>Б-107</t>
  </si>
  <si>
    <t>Быркинское (уч-к № 1)</t>
  </si>
  <si>
    <t>ТКЗ ЧГУ № 107 от 22.12.1969</t>
  </si>
  <si>
    <t>Быркинское (уч. Живые мосты)</t>
  </si>
  <si>
    <t>Б-166</t>
  </si>
  <si>
    <t>НТС Западноя ГРЭ № 3 от 07.12.1974</t>
  </si>
  <si>
    <t>Б-93</t>
  </si>
  <si>
    <t>Верхний Стан</t>
  </si>
  <si>
    <t>ТКЗ № 141 1972г.</t>
  </si>
  <si>
    <t>Б-195</t>
  </si>
  <si>
    <t>Акшинское</t>
  </si>
  <si>
    <t>ТКЗ № 43 от 30.12.1962г.</t>
  </si>
  <si>
    <t>Б-156</t>
  </si>
  <si>
    <t>Капцегайтуйское</t>
  </si>
  <si>
    <t>ТКЗ № 30 1961г.</t>
  </si>
  <si>
    <t>Б-149</t>
  </si>
  <si>
    <t>Могойтуйское</t>
  </si>
  <si>
    <t>Реш. Читоблисполком № 267 от 21.06.1955</t>
  </si>
  <si>
    <t>Б-97</t>
  </si>
  <si>
    <t>Болоктинское</t>
  </si>
  <si>
    <t>ТКЗ ЧГУ № 75 от 01.02.1967</t>
  </si>
  <si>
    <t>Б-50</t>
  </si>
  <si>
    <t>Калангинское</t>
  </si>
  <si>
    <t>ТКЗ № 121 от 30.06.1970</t>
  </si>
  <si>
    <t>Айрык</t>
  </si>
  <si>
    <t>Семеновская сопка</t>
  </si>
  <si>
    <t xml:space="preserve"> </t>
  </si>
  <si>
    <t xml:space="preserve">ЗАПАСЫ ОБЛИЦОВОЧНЫХ КАМНЕЙ ПО МЕСТОРОЖДЕНИЯМ НА 1 ЯНВАРЯ 2022 ГОДА                    </t>
  </si>
  <si>
    <t>Шахтинский-2</t>
  </si>
  <si>
    <t>ЭКЗ Минприроды ЗК № 26 от 26.03.2021</t>
  </si>
  <si>
    <t>ТЫС.Т</t>
  </si>
  <si>
    <t>номер паспорта</t>
  </si>
  <si>
    <t>наименование участка недр</t>
  </si>
  <si>
    <t>Б-35</t>
  </si>
  <si>
    <t>Оловяннинское (бл.В-2, В-3, В-4, В-5, С-1)</t>
  </si>
  <si>
    <t>ООО "Новопласт" ООО "Кальцит"</t>
  </si>
  <si>
    <t>03455 03834</t>
  </si>
  <si>
    <t>ТЭ   ТЭ</t>
  </si>
  <si>
    <t>ТКЗ ЧГУ № 69 от 23.11.1953</t>
  </si>
  <si>
    <t>Б-102</t>
  </si>
  <si>
    <t>Хаюмканское</t>
  </si>
  <si>
    <t>АО "Висмут"</t>
  </si>
  <si>
    <t>03493</t>
  </si>
  <si>
    <t>ТКЗ ЧГУ № 112 от 16.02.1970</t>
  </si>
  <si>
    <t>Б-133</t>
  </si>
  <si>
    <t>Иондинское (уч. Центральный)</t>
  </si>
  <si>
    <t>ООО Горная компания "Золотая гора"</t>
  </si>
  <si>
    <t>ВКЗ № 8200 от 17.06.1953</t>
  </si>
  <si>
    <t xml:space="preserve">Иондинское (уч. Северный) </t>
  </si>
  <si>
    <t>ТКЗ ДВГУ № 33 от 16.06.1951</t>
  </si>
  <si>
    <t>Иондинское (уч. Козьи Сопки)</t>
  </si>
  <si>
    <t>Оловяннинское (блок В-1)</t>
  </si>
  <si>
    <t>ТКЗ № 69 1953 г.</t>
  </si>
  <si>
    <t>Б-99</t>
  </si>
  <si>
    <t>Могойтуйское (Юго-Западный участок)</t>
  </si>
  <si>
    <t>ТКЗ ПГО № 320 от 19.03.1992г.</t>
  </si>
  <si>
    <t>Могойтуйское  (уч. Северо-Восточный)</t>
  </si>
  <si>
    <t>Б-100</t>
  </si>
  <si>
    <t>Хугочинское</t>
  </si>
  <si>
    <t>Участок №1</t>
  </si>
  <si>
    <t>ТКЗ ЧГУ № 215 от 26.12.1979</t>
  </si>
  <si>
    <t>Участок №2</t>
  </si>
  <si>
    <t>ТКЗ ЧГУ № 134 от 09.03.1972</t>
  </si>
  <si>
    <t>Б-112</t>
  </si>
  <si>
    <t>Агуцаканское</t>
  </si>
  <si>
    <t>ТКЗ ЧГУ № 46 от 27.02.1963</t>
  </si>
  <si>
    <t>Б-113</t>
  </si>
  <si>
    <t>Кирочинское</t>
  </si>
  <si>
    <t>НТС ЧГУ от 29.12.1972</t>
  </si>
  <si>
    <t>Б-116</t>
  </si>
  <si>
    <t>Ёлкинское</t>
  </si>
  <si>
    <t>ТКЗ ЧГУ № 53 от 20.07.1963</t>
  </si>
  <si>
    <t>Б-141</t>
  </si>
  <si>
    <t>Коротковское</t>
  </si>
  <si>
    <t>ТКЗ ЧГУ № 113 от 25.03.1953</t>
  </si>
  <si>
    <t>Б-155</t>
  </si>
  <si>
    <t>Сопка Известковая (Харанорское)</t>
  </si>
  <si>
    <t>ТКЗ ЧГУ № 4 от 18.04.1957</t>
  </si>
  <si>
    <t>Б-86</t>
  </si>
  <si>
    <t>Чинейское</t>
  </si>
  <si>
    <t>ТКЗ ЧГУ № 70 от 22.09.1966</t>
  </si>
  <si>
    <t>в т. ч. участок Южный</t>
  </si>
  <si>
    <t>НТС Удоканской ГРЭ 1984 г.</t>
  </si>
  <si>
    <t>Б-120</t>
  </si>
  <si>
    <t>Акатуйское</t>
  </si>
  <si>
    <t>Алек-Заводский</t>
  </si>
  <si>
    <t>ТКЗ 1962 г. № 35</t>
  </si>
  <si>
    <t>Б-95</t>
  </si>
  <si>
    <t>уч Центральный</t>
  </si>
  <si>
    <t>ВКЗ № 2426 от 20.10.1941</t>
  </si>
  <si>
    <t>Северная часть Центрального участка</t>
  </si>
  <si>
    <t>НТС Запдная ГРЭ № 4 от 10.12.1976</t>
  </si>
  <si>
    <t>Б-287</t>
  </si>
  <si>
    <t>Капчерангинское</t>
  </si>
  <si>
    <t>ЭКЗ КППР ЗК № 2 от 19.12.2007</t>
  </si>
  <si>
    <t xml:space="preserve">    </t>
  </si>
  <si>
    <t xml:space="preserve">   </t>
  </si>
  <si>
    <t xml:space="preserve">         ЗАПАСЫ ИЗВЕСТНЯКА ДЛЯ ОБЖИГА НА ИЗВЕСТЬ ПО МЕСТОРОЖДЕНИЯМ НА 1 ЯНВАРЯ 2022 ГОДА</t>
  </si>
  <si>
    <t>Ясный</t>
  </si>
  <si>
    <t>ООО "Гранит"</t>
  </si>
  <si>
    <t>Верхнечитинский-2</t>
  </si>
  <si>
    <t>ООО "Региональная строительна компания"</t>
  </si>
  <si>
    <t>Малютка</t>
  </si>
  <si>
    <t>03809</t>
  </si>
  <si>
    <t>строительный камень (дресва, щебень, сланцы)</t>
  </si>
  <si>
    <t>ЭКЗ Минприроды ЗК от 27.04.2021 г. № 13</t>
  </si>
  <si>
    <t>ЭКЗ Минприроды ЗК от 26.03.2021 г. № 6</t>
  </si>
  <si>
    <t>ЭКЗ Минприроды ЗК от 26.03.2021 г. №6</t>
  </si>
  <si>
    <t>03878</t>
  </si>
  <si>
    <t>01466</t>
  </si>
  <si>
    <t>ЭКЗ Минприроды ЗК от 22.09.2021 г. № 43</t>
  </si>
  <si>
    <t>Скородумский</t>
  </si>
  <si>
    <t>ООО "ДомСтрой"</t>
  </si>
  <si>
    <t>03769</t>
  </si>
  <si>
    <t>ЭКЗ Минприроды ЗК от 31.05.2019 г. № 4</t>
  </si>
  <si>
    <t>Эмегачи-I</t>
  </si>
  <si>
    <t>ООО "ДорСтрой"</t>
  </si>
  <si>
    <t>ООО "ГеоСтрой"</t>
  </si>
  <si>
    <t>Усть-Ононское</t>
  </si>
  <si>
    <t>магматические породы</t>
  </si>
  <si>
    <t>ООО "Стройдорэко"</t>
  </si>
  <si>
    <t>Гаксон</t>
  </si>
  <si>
    <t>вулканогенные породы</t>
  </si>
  <si>
    <t>ООО "Урейский угольный разрез"</t>
  </si>
  <si>
    <t>Хайласта</t>
  </si>
  <si>
    <t>ООО "Лунсян"</t>
  </si>
  <si>
    <t>Маккавеевский</t>
  </si>
  <si>
    <t>Угдан</t>
  </si>
  <si>
    <t>03884</t>
  </si>
  <si>
    <t>ЭКЗ Минприроды ЗК № 1 от 17.02.2021</t>
  </si>
  <si>
    <t>03885</t>
  </si>
  <si>
    <t>ЭКЗ Минприроды ЗК № 2 от 24.02.2021</t>
  </si>
  <si>
    <t>03819 03959</t>
  </si>
  <si>
    <t>ТП ТЭ</t>
  </si>
  <si>
    <t>31.01.2025 30.08.2036</t>
  </si>
  <si>
    <t>ЭКЗ Минприроды ЗК № 3 от 11.03.2021</t>
  </si>
  <si>
    <t>03882 03988</t>
  </si>
  <si>
    <t>31.10.2025 30.11.2041</t>
  </si>
  <si>
    <t>ЭКЗ Минприроды ЗК № 21 от 15.06.2021</t>
  </si>
  <si>
    <t>03865</t>
  </si>
  <si>
    <t>ЭКЗ Минприроды ЗК № 22 от 15.06.2021</t>
  </si>
  <si>
    <t>03868</t>
  </si>
  <si>
    <t>ЭКЗ Минприроды ЗК № 33 от 23.07.2021</t>
  </si>
  <si>
    <t>03989</t>
  </si>
  <si>
    <t>Участок Восточный Княжинского месторождения</t>
  </si>
  <si>
    <t>03975</t>
  </si>
  <si>
    <t>ООО "Храм"</t>
  </si>
  <si>
    <t xml:space="preserve">ЭКЗ Минприроды ЗК протокол № 4 от 24.04.2015           </t>
  </si>
  <si>
    <t xml:space="preserve">ЭКЗ Минприроды ЗК № 15 от 24.07.2013  ЭКЗ Минприроды ЗК протокол № 4 от 11.03.2021 </t>
  </si>
  <si>
    <t>ЭКЗ Минрироды ЗК №2 от 20.03.2018 г. ЭКЗ Минрироды ЗК № 46 от 05.10.2021 г.</t>
  </si>
  <si>
    <t>ЧИТ        ЧИТ</t>
  </si>
  <si>
    <t>03262    03954</t>
  </si>
  <si>
    <t>ТЭ ТЭ</t>
  </si>
  <si>
    <r>
      <t>Мирнинское (бл. 6С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и 7С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)</t>
    </r>
  </si>
  <si>
    <t>03015   03955</t>
  </si>
  <si>
    <t>ООО "Мир"              ООО "Специализированный застройщик "Мир"</t>
  </si>
  <si>
    <t>03388   03956</t>
  </si>
  <si>
    <t>Главный специалист-эксперт отдела геологии и недропользования</t>
  </si>
  <si>
    <t>Министр природных ресурсов Забайкальского края</t>
  </si>
  <si>
    <t xml:space="preserve"> С.И. Немков</t>
  </si>
  <si>
    <t>С.И. Немков</t>
  </si>
  <si>
    <r>
      <rPr>
        <sz val="26"/>
        <color theme="1"/>
        <rFont val="Times New Roman"/>
        <family val="1"/>
        <charset val="204"/>
      </rPr>
      <t xml:space="preserve">Министр природных ресурсов Забайкальского края         </t>
    </r>
    <r>
      <rPr>
        <sz val="14"/>
        <color theme="1"/>
        <rFont val="Times New Roman"/>
        <family val="1"/>
        <charset val="204"/>
      </rPr>
      <t xml:space="preserve">                                       </t>
    </r>
  </si>
  <si>
    <r>
      <rPr>
        <sz val="26"/>
        <color theme="1"/>
        <rFont val="Times New Roman"/>
        <family val="1"/>
        <charset val="204"/>
      </rPr>
      <t xml:space="preserve">Главный специалист-эксперт отдела геологии и недропользования                             </t>
    </r>
    <r>
      <rPr>
        <sz val="14"/>
        <color theme="1"/>
        <rFont val="Times New Roman"/>
        <family val="1"/>
        <charset val="204"/>
      </rPr>
      <t xml:space="preserve">               </t>
    </r>
  </si>
  <si>
    <t xml:space="preserve">             </t>
  </si>
  <si>
    <t xml:space="preserve">ЗАПАСЫ СТРОИТЕЛЬНЫХ КАМНЕЙ ПО МЕСТОРОЖДЕНИЯМ НА 1 ЯНВАРЯ 2022 ГОДА       </t>
  </si>
  <si>
    <t xml:space="preserve">     С.И. Немков</t>
  </si>
  <si>
    <t xml:space="preserve">                </t>
  </si>
  <si>
    <t xml:space="preserve"> ЗАПАСЫ КИРПИЧНО-ЧЕРЕПИЧНОГО СЫРЬЯ ПО МЕСТОРОЖДЕНИЯМ НА 1 ЯНВАРЯ 2022 ГОДА</t>
  </si>
  <si>
    <r>
      <t xml:space="preserve">                                                                                    </t>
    </r>
    <r>
      <rPr>
        <b/>
        <sz val="18"/>
        <color theme="1"/>
        <rFont val="Times New Roman"/>
        <family val="1"/>
        <charset val="204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</si>
</sst>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0000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bscript"/>
      <sz val="14"/>
      <name val="Times New Roman"/>
      <family val="1"/>
      <charset val="204"/>
    </font>
    <font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</cellStyleXfs>
  <cellXfs count="54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49" fontId="11" fillId="0" borderId="9" xfId="2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7" fontId="4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0" fontId="11" fillId="0" borderId="9" xfId="1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 wrapText="1"/>
    </xf>
    <xf numFmtId="0" fontId="18" fillId="0" borderId="8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8" fillId="0" borderId="12" xfId="2" applyFont="1" applyFill="1" applyBorder="1" applyAlignment="1">
      <alignment horizontal="center" vertical="center" wrapText="1"/>
    </xf>
    <xf numFmtId="0" fontId="18" fillId="0" borderId="10" xfId="2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14" fontId="14" fillId="2" borderId="9" xfId="0" applyNumberFormat="1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30" fillId="2" borderId="2" xfId="0" applyFont="1" applyFill="1" applyBorder="1" applyAlignment="1">
      <alignment horizontal="left" vertical="center"/>
    </xf>
    <xf numFmtId="0" fontId="30" fillId="2" borderId="0" xfId="0" applyFont="1" applyFill="1" applyAlignment="1">
      <alignment vertical="center"/>
    </xf>
    <xf numFmtId="0" fontId="30" fillId="2" borderId="10" xfId="0" applyFont="1" applyFill="1" applyBorder="1" applyAlignment="1">
      <alignment horizontal="left" vertic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30" fillId="2" borderId="1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14" fontId="11" fillId="2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center" wrapText="1"/>
    </xf>
    <xf numFmtId="0" fontId="30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49" fontId="11" fillId="0" borderId="9" xfId="2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 wrapText="1"/>
    </xf>
    <xf numFmtId="1" fontId="8" fillId="0" borderId="9" xfId="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8" fillId="0" borderId="9" xfId="2" applyNumberFormat="1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/>
    </xf>
    <xf numFmtId="49" fontId="4" fillId="0" borderId="9" xfId="2" applyNumberFormat="1" applyFont="1" applyFill="1" applyBorder="1" applyAlignment="1">
      <alignment horizontal="center" vertical="center"/>
    </xf>
    <xf numFmtId="49" fontId="4" fillId="0" borderId="9" xfId="2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9" xfId="2" applyNumberFormat="1" applyFont="1" applyFill="1" applyBorder="1" applyAlignment="1">
      <alignment horizontal="center" vertical="center" wrapText="1"/>
    </xf>
    <xf numFmtId="49" fontId="11" fillId="2" borderId="9" xfId="2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1" fillId="2" borderId="9" xfId="2" applyNumberFormat="1" applyFont="1" applyFill="1" applyBorder="1" applyAlignment="1">
      <alignment horizontal="center" vertical="center" wrapText="1"/>
    </xf>
    <xf numFmtId="14" fontId="11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 wrapText="1"/>
    </xf>
    <xf numFmtId="14" fontId="4" fillId="2" borderId="9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" fontId="18" fillId="2" borderId="9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9" xfId="3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14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8" fillId="0" borderId="15" xfId="2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</cellXfs>
  <cellStyles count="4">
    <cellStyle name="Гиперссылка" xfId="3" builtinId="8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tabSelected="1" view="pageBreakPreview" zoomScale="60" zoomScaleNormal="60" workbookViewId="0">
      <pane xSplit="26" ySplit="16" topLeftCell="AA17" activePane="bottomRight" state="frozen"/>
      <selection pane="topRight" activeCell="AA1" sqref="AA1"/>
      <selection pane="bottomLeft" activeCell="A18" sqref="A18"/>
      <selection pane="bottomRight" activeCell="G44" sqref="G44"/>
    </sheetView>
  </sheetViews>
  <sheetFormatPr defaultColWidth="9.140625" defaultRowHeight="18.75" x14ac:dyDescent="0.25"/>
  <cols>
    <col min="1" max="1" width="4" style="4" customWidth="1"/>
    <col min="2" max="2" width="23.28515625" style="4" bestFit="1" customWidth="1"/>
    <col min="3" max="3" width="23.85546875" style="4" customWidth="1"/>
    <col min="4" max="4" width="27.5703125" style="4" customWidth="1"/>
    <col min="5" max="5" width="27.140625" style="4" customWidth="1"/>
    <col min="6" max="6" width="9.42578125" style="4" customWidth="1"/>
    <col min="7" max="7" width="14.28515625" style="298" customWidth="1"/>
    <col min="8" max="8" width="5.28515625" style="299" customWidth="1"/>
    <col min="9" max="9" width="19.42578125" style="4" customWidth="1"/>
    <col min="10" max="10" width="8.42578125" style="4" customWidth="1"/>
    <col min="11" max="11" width="11.42578125" style="4" customWidth="1"/>
    <col min="12" max="12" width="8.42578125" style="4" customWidth="1"/>
    <col min="13" max="13" width="40.140625" style="5" customWidth="1"/>
    <col min="14" max="14" width="0.140625" style="4" customWidth="1"/>
    <col min="15" max="15" width="7.5703125" style="4" hidden="1" customWidth="1"/>
    <col min="16" max="16" width="8.7109375" style="4" hidden="1" customWidth="1"/>
    <col min="17" max="17" width="11.140625" style="4" hidden="1" customWidth="1"/>
    <col min="18" max="18" width="7.5703125" style="4" hidden="1" customWidth="1"/>
    <col min="19" max="20" width="6.85546875" style="4" hidden="1" customWidth="1"/>
    <col min="21" max="21" width="9.5703125" style="4" hidden="1" customWidth="1"/>
    <col min="22" max="22" width="8.28515625" style="4" hidden="1" customWidth="1"/>
    <col min="23" max="23" width="7.28515625" style="4" hidden="1" customWidth="1"/>
    <col min="24" max="24" width="9.5703125" style="4" hidden="1" customWidth="1"/>
    <col min="25" max="25" width="39.42578125" style="4" hidden="1" customWidth="1"/>
    <col min="26" max="28" width="10.7109375" style="4" customWidth="1"/>
    <col min="29" max="29" width="14.28515625" style="4" customWidth="1"/>
    <col min="30" max="31" width="10.7109375" style="4" customWidth="1"/>
    <col min="32" max="32" width="10.7109375" style="6" customWidth="1"/>
    <col min="33" max="33" width="12.42578125" style="6" customWidth="1"/>
    <col min="34" max="34" width="12.5703125" style="6" customWidth="1"/>
    <col min="35" max="35" width="16.140625" style="6" customWidth="1"/>
    <col min="36" max="36" width="20.140625" style="6" customWidth="1"/>
    <col min="37" max="37" width="23.5703125" style="6" customWidth="1"/>
    <col min="38" max="38" width="10.7109375" style="6" customWidth="1"/>
    <col min="39" max="39" width="13.7109375" style="6" customWidth="1"/>
    <col min="40" max="40" width="10.7109375" style="6" customWidth="1"/>
    <col min="41" max="41" width="14.5703125" style="6" customWidth="1"/>
    <col min="42" max="43" width="10.7109375" style="6" customWidth="1"/>
    <col min="44" max="16384" width="9.140625" style="4"/>
  </cols>
  <sheetData>
    <row r="1" spans="1:43" x14ac:dyDescent="0.25">
      <c r="A1" s="237"/>
      <c r="B1" s="237"/>
      <c r="C1" s="237"/>
      <c r="D1" s="237"/>
      <c r="E1" s="237"/>
      <c r="F1" s="237"/>
      <c r="G1" s="238"/>
      <c r="H1" s="239"/>
      <c r="I1" s="237"/>
      <c r="J1" s="237"/>
      <c r="K1" s="237"/>
      <c r="L1" s="237"/>
      <c r="M1" s="1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</row>
    <row r="2" spans="1:43" ht="27" x14ac:dyDescent="0.25">
      <c r="A2" s="237"/>
      <c r="B2" s="241" t="s">
        <v>0</v>
      </c>
      <c r="C2" s="237"/>
      <c r="D2" s="403" t="s">
        <v>195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</row>
    <row r="3" spans="1:43" ht="22.5" x14ac:dyDescent="0.25">
      <c r="A3" s="405" t="s">
        <v>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</row>
    <row r="4" spans="1:43" s="1" customFormat="1" ht="56.25" x14ac:dyDescent="0.25">
      <c r="A4" s="201" t="s">
        <v>2</v>
      </c>
      <c r="B4" s="201" t="s">
        <v>3</v>
      </c>
      <c r="C4" s="201" t="s">
        <v>4</v>
      </c>
      <c r="D4" s="201" t="s">
        <v>5</v>
      </c>
      <c r="E4" s="204" t="s">
        <v>6</v>
      </c>
      <c r="F4" s="406" t="s">
        <v>7</v>
      </c>
      <c r="G4" s="407"/>
      <c r="H4" s="408"/>
      <c r="I4" s="205" t="s">
        <v>8</v>
      </c>
      <c r="J4" s="388" t="s">
        <v>9</v>
      </c>
      <c r="K4" s="389"/>
      <c r="L4" s="389"/>
      <c r="M4" s="390"/>
      <c r="N4" s="388" t="s">
        <v>10</v>
      </c>
      <c r="O4" s="389"/>
      <c r="P4" s="389"/>
      <c r="Q4" s="389"/>
      <c r="R4" s="390"/>
      <c r="S4" s="385" t="s">
        <v>11</v>
      </c>
      <c r="T4" s="395" t="s">
        <v>12</v>
      </c>
      <c r="U4" s="395"/>
      <c r="V4" s="395"/>
      <c r="W4" s="395"/>
      <c r="X4" s="395"/>
      <c r="Y4" s="395"/>
      <c r="Z4" s="396" t="s">
        <v>13</v>
      </c>
      <c r="AA4" s="397"/>
      <c r="AB4" s="397"/>
      <c r="AC4" s="397"/>
      <c r="AD4" s="398"/>
      <c r="AE4" s="393" t="s">
        <v>11</v>
      </c>
      <c r="AF4" s="399" t="s">
        <v>404</v>
      </c>
      <c r="AG4" s="399"/>
      <c r="AH4" s="399"/>
      <c r="AI4" s="399"/>
      <c r="AJ4" s="399"/>
      <c r="AK4" s="399"/>
      <c r="AL4" s="400" t="s">
        <v>405</v>
      </c>
      <c r="AM4" s="401"/>
      <c r="AN4" s="401"/>
      <c r="AO4" s="401"/>
      <c r="AP4" s="402"/>
      <c r="AQ4" s="394" t="s">
        <v>11</v>
      </c>
    </row>
    <row r="5" spans="1:43" s="1" customFormat="1" ht="20.25" x14ac:dyDescent="0.25">
      <c r="A5" s="202"/>
      <c r="B5" s="202"/>
      <c r="C5" s="202"/>
      <c r="D5" s="202"/>
      <c r="E5" s="206"/>
      <c r="F5" s="206"/>
      <c r="G5" s="243"/>
      <c r="H5" s="244"/>
      <c r="I5" s="207"/>
      <c r="J5" s="388" t="s">
        <v>14</v>
      </c>
      <c r="K5" s="389"/>
      <c r="L5" s="390"/>
      <c r="M5" s="391" t="s">
        <v>15</v>
      </c>
      <c r="N5" s="214"/>
      <c r="O5" s="214"/>
      <c r="P5" s="214"/>
      <c r="Q5" s="391" t="s">
        <v>16</v>
      </c>
      <c r="R5" s="391" t="s">
        <v>17</v>
      </c>
      <c r="S5" s="386"/>
      <c r="T5" s="386" t="s">
        <v>18</v>
      </c>
      <c r="U5" s="386" t="s">
        <v>19</v>
      </c>
      <c r="V5" s="386" t="s">
        <v>20</v>
      </c>
      <c r="W5" s="386" t="s">
        <v>21</v>
      </c>
      <c r="X5" s="386" t="s">
        <v>22</v>
      </c>
      <c r="Y5" s="386" t="s">
        <v>23</v>
      </c>
      <c r="Z5" s="203" t="s">
        <v>24</v>
      </c>
      <c r="AA5" s="203" t="s">
        <v>25</v>
      </c>
      <c r="AB5" s="203" t="s">
        <v>26</v>
      </c>
      <c r="AC5" s="393" t="s">
        <v>27</v>
      </c>
      <c r="AD5" s="393" t="s">
        <v>17</v>
      </c>
      <c r="AE5" s="386"/>
      <c r="AF5" s="383" t="s">
        <v>18</v>
      </c>
      <c r="AG5" s="383" t="s">
        <v>19</v>
      </c>
      <c r="AH5" s="383" t="s">
        <v>20</v>
      </c>
      <c r="AI5" s="383" t="s">
        <v>21</v>
      </c>
      <c r="AJ5" s="383" t="s">
        <v>22</v>
      </c>
      <c r="AK5" s="383" t="s">
        <v>23</v>
      </c>
      <c r="AL5" s="213" t="s">
        <v>24</v>
      </c>
      <c r="AM5" s="213" t="s">
        <v>25</v>
      </c>
      <c r="AN5" s="213" t="s">
        <v>28</v>
      </c>
      <c r="AO5" s="394" t="s">
        <v>29</v>
      </c>
      <c r="AP5" s="394" t="s">
        <v>30</v>
      </c>
      <c r="AQ5" s="383"/>
    </row>
    <row r="6" spans="1:43" s="1" customFormat="1" ht="34.5" customHeight="1" x14ac:dyDescent="0.25">
      <c r="A6" s="203"/>
      <c r="B6" s="203"/>
      <c r="C6" s="203"/>
      <c r="D6" s="203"/>
      <c r="E6" s="208"/>
      <c r="F6" s="208"/>
      <c r="G6" s="245"/>
      <c r="H6" s="246"/>
      <c r="I6" s="209"/>
      <c r="J6" s="216" t="s">
        <v>31</v>
      </c>
      <c r="K6" s="216" t="s">
        <v>27</v>
      </c>
      <c r="L6" s="210" t="s">
        <v>17</v>
      </c>
      <c r="M6" s="392"/>
      <c r="N6" s="215" t="s">
        <v>24</v>
      </c>
      <c r="O6" s="215" t="s">
        <v>25</v>
      </c>
      <c r="P6" s="215" t="s">
        <v>26</v>
      </c>
      <c r="Q6" s="392"/>
      <c r="R6" s="392"/>
      <c r="S6" s="387"/>
      <c r="T6" s="387"/>
      <c r="U6" s="387"/>
      <c r="V6" s="387"/>
      <c r="W6" s="387"/>
      <c r="X6" s="387"/>
      <c r="Y6" s="387"/>
      <c r="AC6" s="387"/>
      <c r="AD6" s="387"/>
      <c r="AE6" s="387"/>
      <c r="AF6" s="384"/>
      <c r="AG6" s="384"/>
      <c r="AH6" s="384"/>
      <c r="AI6" s="384"/>
      <c r="AJ6" s="384"/>
      <c r="AK6" s="384"/>
      <c r="AO6" s="384"/>
      <c r="AP6" s="384"/>
      <c r="AQ6" s="384"/>
    </row>
    <row r="7" spans="1:43" x14ac:dyDescent="0.25">
      <c r="A7" s="247"/>
      <c r="B7" s="248"/>
      <c r="C7" s="247"/>
      <c r="D7" s="248"/>
      <c r="E7" s="247"/>
      <c r="F7" s="249"/>
      <c r="G7" s="250" t="s">
        <v>32</v>
      </c>
      <c r="H7" s="250"/>
      <c r="I7" s="251"/>
      <c r="J7" s="216"/>
      <c r="K7" s="216"/>
      <c r="L7" s="216"/>
      <c r="M7" s="216"/>
      <c r="N7" s="216">
        <f t="shared" ref="N7:W7" si="0">N9+N10</f>
        <v>1894</v>
      </c>
      <c r="O7" s="216">
        <f t="shared" si="0"/>
        <v>21515</v>
      </c>
      <c r="P7" s="216">
        <f t="shared" si="0"/>
        <v>85460</v>
      </c>
      <c r="Q7" s="252">
        <f t="shared" si="0"/>
        <v>108868.9</v>
      </c>
      <c r="R7" s="252">
        <f t="shared" si="0"/>
        <v>97059</v>
      </c>
      <c r="S7" s="252">
        <f t="shared" si="0"/>
        <v>0</v>
      </c>
      <c r="T7" s="216">
        <f t="shared" si="0"/>
        <v>36</v>
      </c>
      <c r="U7" s="216">
        <f t="shared" si="0"/>
        <v>0</v>
      </c>
      <c r="V7" s="216">
        <f t="shared" si="0"/>
        <v>727</v>
      </c>
      <c r="W7" s="216">
        <f t="shared" si="0"/>
        <v>0</v>
      </c>
      <c r="X7" s="216"/>
      <c r="Y7" s="216"/>
      <c r="Z7" s="216">
        <f>Z9+Z10</f>
        <v>1894</v>
      </c>
      <c r="AA7" s="216">
        <f>AA9+AA10</f>
        <v>23299</v>
      </c>
      <c r="AB7" s="216">
        <f>AB9+AB10</f>
        <v>96211</v>
      </c>
      <c r="AC7" s="252">
        <f>AC9+AC10</f>
        <v>121404</v>
      </c>
      <c r="AD7" s="216">
        <f>AD10+AD9</f>
        <v>89728</v>
      </c>
      <c r="AE7" s="216">
        <f t="shared" ref="AE7:AH7" si="1">AE9+AE10</f>
        <v>0</v>
      </c>
      <c r="AF7" s="219">
        <f t="shared" si="1"/>
        <v>130</v>
      </c>
      <c r="AG7" s="219">
        <f t="shared" si="1"/>
        <v>2</v>
      </c>
      <c r="AH7" s="219">
        <f t="shared" si="1"/>
        <v>32</v>
      </c>
      <c r="AI7" s="219">
        <f>AI9+AI10</f>
        <v>0</v>
      </c>
      <c r="AJ7" s="219">
        <v>0</v>
      </c>
      <c r="AK7" s="219">
        <v>0</v>
      </c>
      <c r="AL7" s="219">
        <f>AL9+AL10</f>
        <v>1894</v>
      </c>
      <c r="AM7" s="219">
        <f>AM9+AM10</f>
        <v>22183</v>
      </c>
      <c r="AN7" s="253">
        <f>AN9+AN10</f>
        <v>97227</v>
      </c>
      <c r="AO7" s="253">
        <f>AO9+AO10</f>
        <v>121304</v>
      </c>
      <c r="AP7" s="219">
        <f>AP9+AP10</f>
        <v>89727</v>
      </c>
      <c r="AQ7" s="219">
        <f t="shared" ref="AQ7" si="2">AQ9+AQ10</f>
        <v>0</v>
      </c>
    </row>
    <row r="8" spans="1:43" x14ac:dyDescent="0.25">
      <c r="A8" s="254"/>
      <c r="B8" s="236"/>
      <c r="C8" s="254"/>
      <c r="D8" s="236"/>
      <c r="E8" s="254"/>
      <c r="F8" s="11"/>
      <c r="G8" s="255" t="s">
        <v>33</v>
      </c>
      <c r="H8" s="255"/>
      <c r="I8" s="229"/>
      <c r="J8" s="210"/>
      <c r="K8" s="211"/>
      <c r="L8" s="212"/>
      <c r="M8" s="256"/>
      <c r="N8" s="257"/>
      <c r="O8" s="258"/>
      <c r="P8" s="258"/>
      <c r="Q8" s="258"/>
      <c r="R8" s="259"/>
      <c r="S8" s="260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16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19"/>
    </row>
    <row r="9" spans="1:43" x14ac:dyDescent="0.25">
      <c r="A9" s="254"/>
      <c r="B9" s="236"/>
      <c r="C9" s="254"/>
      <c r="D9" s="236"/>
      <c r="E9" s="254"/>
      <c r="F9" s="377" t="s">
        <v>34</v>
      </c>
      <c r="G9" s="378"/>
      <c r="H9" s="378"/>
      <c r="I9" s="379"/>
      <c r="J9" s="216"/>
      <c r="K9" s="216"/>
      <c r="L9" s="216"/>
      <c r="M9" s="216"/>
      <c r="N9" s="219">
        <f t="shared" ref="N9:W9" si="3">N12</f>
        <v>0</v>
      </c>
      <c r="O9" s="219">
        <f t="shared" si="3"/>
        <v>8848</v>
      </c>
      <c r="P9" s="219">
        <f t="shared" si="3"/>
        <v>11419</v>
      </c>
      <c r="Q9" s="253">
        <f t="shared" si="3"/>
        <v>20266.900000000001</v>
      </c>
      <c r="R9" s="219">
        <f t="shared" si="3"/>
        <v>8986</v>
      </c>
      <c r="S9" s="219">
        <f t="shared" si="3"/>
        <v>0</v>
      </c>
      <c r="T9" s="216">
        <f t="shared" si="3"/>
        <v>36</v>
      </c>
      <c r="U9" s="216">
        <f t="shared" si="3"/>
        <v>0</v>
      </c>
      <c r="V9" s="216">
        <f t="shared" si="3"/>
        <v>0</v>
      </c>
      <c r="W9" s="216">
        <f t="shared" si="3"/>
        <v>0</v>
      </c>
      <c r="X9" s="216"/>
      <c r="Y9" s="216"/>
      <c r="Z9" s="216">
        <f t="shared" ref="Z9:AH9" si="4">Z12</f>
        <v>0</v>
      </c>
      <c r="AA9" s="216">
        <f t="shared" si="4"/>
        <v>10632</v>
      </c>
      <c r="AB9" s="216">
        <v>22170</v>
      </c>
      <c r="AC9" s="252">
        <v>32802</v>
      </c>
      <c r="AD9" s="216">
        <f>AD12</f>
        <v>1521</v>
      </c>
      <c r="AE9" s="216">
        <f t="shared" si="4"/>
        <v>0</v>
      </c>
      <c r="AF9" s="219">
        <f>AF12</f>
        <v>130</v>
      </c>
      <c r="AG9" s="219">
        <f t="shared" si="4"/>
        <v>2</v>
      </c>
      <c r="AH9" s="219">
        <f t="shared" si="4"/>
        <v>32</v>
      </c>
      <c r="AI9" s="219">
        <f>AI12</f>
        <v>0</v>
      </c>
      <c r="AJ9" s="219">
        <v>0</v>
      </c>
      <c r="AK9" s="219">
        <v>0</v>
      </c>
      <c r="AL9" s="219">
        <f t="shared" ref="AL9:AQ9" si="5">AL12</f>
        <v>0</v>
      </c>
      <c r="AM9" s="219">
        <f>AM12</f>
        <v>10606</v>
      </c>
      <c r="AN9" s="219">
        <f>AN12</f>
        <v>22096</v>
      </c>
      <c r="AO9" s="253">
        <f>AO12</f>
        <v>32702</v>
      </c>
      <c r="AP9" s="219">
        <f>AP13+AP17+AP19</f>
        <v>1520</v>
      </c>
      <c r="AQ9" s="219">
        <f t="shared" si="5"/>
        <v>0</v>
      </c>
    </row>
    <row r="10" spans="1:43" x14ac:dyDescent="0.25">
      <c r="A10" s="254"/>
      <c r="B10" s="236"/>
      <c r="C10" s="254"/>
      <c r="D10" s="236"/>
      <c r="E10" s="254"/>
      <c r="F10" s="377" t="s">
        <v>35</v>
      </c>
      <c r="G10" s="378"/>
      <c r="H10" s="378"/>
      <c r="I10" s="379"/>
      <c r="J10" s="216"/>
      <c r="K10" s="216"/>
      <c r="L10" s="216"/>
      <c r="M10" s="216"/>
      <c r="N10" s="216">
        <f t="shared" ref="N10:S10" si="6">N27</f>
        <v>1894</v>
      </c>
      <c r="O10" s="216">
        <f t="shared" si="6"/>
        <v>12667</v>
      </c>
      <c r="P10" s="216">
        <f t="shared" si="6"/>
        <v>74041</v>
      </c>
      <c r="Q10" s="216">
        <f t="shared" si="6"/>
        <v>88602</v>
      </c>
      <c r="R10" s="216">
        <f t="shared" si="6"/>
        <v>88073</v>
      </c>
      <c r="S10" s="216">
        <f t="shared" si="6"/>
        <v>0</v>
      </c>
      <c r="T10" s="216">
        <f t="shared" ref="T10:W10" si="7">T20</f>
        <v>0</v>
      </c>
      <c r="U10" s="216">
        <f t="shared" si="7"/>
        <v>0</v>
      </c>
      <c r="V10" s="216">
        <f t="shared" si="7"/>
        <v>727</v>
      </c>
      <c r="W10" s="216">
        <f t="shared" si="7"/>
        <v>0</v>
      </c>
      <c r="X10" s="216"/>
      <c r="Y10" s="216"/>
      <c r="Z10" s="216">
        <f>Z27</f>
        <v>1894</v>
      </c>
      <c r="AA10" s="216">
        <f>12667</f>
        <v>12667</v>
      </c>
      <c r="AB10" s="216">
        <v>74041</v>
      </c>
      <c r="AC10" s="216">
        <f>AC27</f>
        <v>88602</v>
      </c>
      <c r="AD10" s="216">
        <f>AD28+AD29+AD30+AD31+AD33+AD39+AD42+AD43+AD44+AD51+AD52+AD55+AD57</f>
        <v>88207</v>
      </c>
      <c r="AE10" s="216">
        <f>AE27</f>
        <v>0</v>
      </c>
      <c r="AF10" s="219">
        <f t="shared" ref="AF10:AG10" si="8">AF20</f>
        <v>0</v>
      </c>
      <c r="AG10" s="219">
        <f t="shared" si="8"/>
        <v>0</v>
      </c>
      <c r="AH10" s="219">
        <f>0</f>
        <v>0</v>
      </c>
      <c r="AI10" s="219">
        <f>0</f>
        <v>0</v>
      </c>
      <c r="AJ10" s="219">
        <v>0</v>
      </c>
      <c r="AK10" s="219">
        <v>0</v>
      </c>
      <c r="AL10" s="219">
        <f>AL27</f>
        <v>1894</v>
      </c>
      <c r="AM10" s="219">
        <f>AM28+AM29+AM30+AM31+AM32+AM33+AM34+AM35+AM36+AM37+AM38+AM40+AM39+AM41+AM42+AM43+AM44+AM45+AM46+AM47+AM48+AM49+AM50+AM51+AM52+AM53+AM54+AM55+AM56+AM57</f>
        <v>11577</v>
      </c>
      <c r="AN10" s="219">
        <f>AN28+AN29+AN30+AN31+AN32+AN33+AN34+AN35+AN36+AN37+AN38+AN39+AN40+AN41+AN42+AN43+AN44+AN45+AN46+AN47+AN48+AN49+AN50+AN51+AN52+AN53+AN54+AN55+AN56+AN57</f>
        <v>75131</v>
      </c>
      <c r="AO10" s="219">
        <f>AL10+AM10+AN10</f>
        <v>88602</v>
      </c>
      <c r="AP10" s="219">
        <f>AP28+AP29+AP30+AP31+AP32+AP33+AP34+AP35+AP36+AP37+AP38+AP39+AP40+AP41+AP42+AP43+AP44+AP45+AP46+AP47+AP48+AP49+AP50+AP51+AP52+AP53+AP54+AP55+AP56+AP57</f>
        <v>88207</v>
      </c>
      <c r="AQ10" s="219">
        <f>AQ27</f>
        <v>0</v>
      </c>
    </row>
    <row r="11" spans="1:43" x14ac:dyDescent="0.25">
      <c r="A11" s="44"/>
      <c r="B11" s="262"/>
      <c r="C11" s="44"/>
      <c r="D11" s="262"/>
      <c r="E11" s="44"/>
      <c r="F11" s="262"/>
      <c r="G11" s="263"/>
      <c r="H11" s="264"/>
      <c r="I11" s="262"/>
      <c r="J11" s="265"/>
      <c r="K11" s="266"/>
      <c r="L11" s="267"/>
      <c r="M11" s="268"/>
      <c r="N11" s="269"/>
      <c r="O11" s="270"/>
      <c r="P11" s="270"/>
      <c r="Q11" s="270"/>
      <c r="R11" s="271"/>
      <c r="S11" s="272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73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5"/>
    </row>
    <row r="12" spans="1:43" x14ac:dyDescent="0.25">
      <c r="A12" s="218"/>
      <c r="B12" s="218"/>
      <c r="C12" s="232" t="s">
        <v>36</v>
      </c>
      <c r="D12" s="218"/>
      <c r="E12" s="218"/>
      <c r="F12" s="380"/>
      <c r="G12" s="381"/>
      <c r="H12" s="382"/>
      <c r="I12" s="218"/>
      <c r="J12" s="216"/>
      <c r="K12" s="216"/>
      <c r="L12" s="216"/>
      <c r="M12" s="216"/>
      <c r="N12" s="216">
        <f>SUM(N13:N19)</f>
        <v>0</v>
      </c>
      <c r="O12" s="219">
        <f t="shared" ref="O12:T12" si="9">SUM(O13:O22)</f>
        <v>8848</v>
      </c>
      <c r="P12" s="219">
        <f t="shared" si="9"/>
        <v>11419</v>
      </c>
      <c r="Q12" s="253">
        <f t="shared" si="9"/>
        <v>20266.900000000001</v>
      </c>
      <c r="R12" s="219">
        <f t="shared" si="9"/>
        <v>8986</v>
      </c>
      <c r="S12" s="219">
        <f t="shared" si="9"/>
        <v>0</v>
      </c>
      <c r="T12" s="219">
        <f t="shared" si="9"/>
        <v>36</v>
      </c>
      <c r="U12" s="216">
        <f>SUM(U13:U19)</f>
        <v>0</v>
      </c>
      <c r="V12" s="216">
        <f>SUM(V13:V19)</f>
        <v>0</v>
      </c>
      <c r="W12" s="216">
        <f>SUM(W13:W19)</f>
        <v>0</v>
      </c>
      <c r="X12" s="216"/>
      <c r="Y12" s="216"/>
      <c r="Z12" s="219">
        <f>SUM(Z13:Z22)</f>
        <v>0</v>
      </c>
      <c r="AA12" s="219">
        <f>SUM(AA13:AA24)</f>
        <v>10632</v>
      </c>
      <c r="AB12" s="219">
        <f>SUM(AB13:AB23)</f>
        <v>19225</v>
      </c>
      <c r="AC12" s="253">
        <f>SUM(AC13:AC23)</f>
        <v>29857</v>
      </c>
      <c r="AD12" s="219">
        <f>SUM(AD13:AD22)</f>
        <v>1521</v>
      </c>
      <c r="AE12" s="219">
        <f>SUM(AE13:AE22)</f>
        <v>0</v>
      </c>
      <c r="AF12" s="276">
        <f>SUM(AF13:AF26)</f>
        <v>130</v>
      </c>
      <c r="AG12" s="219">
        <f>SUM(AG13:AG26)</f>
        <v>2</v>
      </c>
      <c r="AH12" s="219">
        <f>SUM(AH13:AH26)</f>
        <v>32</v>
      </c>
      <c r="AI12" s="219">
        <f>SUM(AI13:AI26)</f>
        <v>0</v>
      </c>
      <c r="AJ12" s="219">
        <v>0</v>
      </c>
      <c r="AK12" s="219">
        <v>0</v>
      </c>
      <c r="AL12" s="219">
        <f>-SUM(AL13:AL26)</f>
        <v>0</v>
      </c>
      <c r="AM12" s="219">
        <f>SUM(AM13:AM26)</f>
        <v>10606</v>
      </c>
      <c r="AN12" s="219">
        <f>SUM(AN13:AN26)</f>
        <v>22096</v>
      </c>
      <c r="AO12" s="253">
        <f>SUM(AO13:AO26)</f>
        <v>32702</v>
      </c>
      <c r="AP12" s="219">
        <f>SUM(AP13:AP26)</f>
        <v>1520</v>
      </c>
      <c r="AQ12" s="219">
        <f>SUM(AQ13:AQ22)</f>
        <v>0</v>
      </c>
    </row>
    <row r="13" spans="1:43" ht="37.5" x14ac:dyDescent="0.25">
      <c r="A13" s="218">
        <v>1</v>
      </c>
      <c r="B13" s="218" t="s">
        <v>37</v>
      </c>
      <c r="C13" s="273" t="s">
        <v>38</v>
      </c>
      <c r="D13" s="273" t="s">
        <v>39</v>
      </c>
      <c r="E13" s="277" t="s">
        <v>40</v>
      </c>
      <c r="F13" s="278" t="s">
        <v>41</v>
      </c>
      <c r="G13" s="29" t="s">
        <v>42</v>
      </c>
      <c r="H13" s="279" t="s">
        <v>43</v>
      </c>
      <c r="I13" s="33">
        <v>62093</v>
      </c>
      <c r="J13" s="44">
        <v>3993</v>
      </c>
      <c r="K13" s="44">
        <v>7459</v>
      </c>
      <c r="L13" s="44">
        <v>720</v>
      </c>
      <c r="M13" s="104" t="s">
        <v>44</v>
      </c>
      <c r="N13" s="218">
        <v>0</v>
      </c>
      <c r="O13" s="218">
        <v>2596</v>
      </c>
      <c r="P13" s="218">
        <v>3444</v>
      </c>
      <c r="Q13" s="280">
        <f>N13+O13+P13</f>
        <v>6040</v>
      </c>
      <c r="R13" s="218">
        <v>720</v>
      </c>
      <c r="S13" s="218">
        <v>0</v>
      </c>
      <c r="T13" s="218">
        <v>11</v>
      </c>
      <c r="U13" s="218">
        <v>0</v>
      </c>
      <c r="V13" s="218">
        <v>0</v>
      </c>
      <c r="W13" s="218">
        <v>0</v>
      </c>
      <c r="X13" s="218">
        <v>0</v>
      </c>
      <c r="Y13" s="218">
        <v>0</v>
      </c>
      <c r="Z13" s="218">
        <v>0</v>
      </c>
      <c r="AA13" s="218">
        <v>2574</v>
      </c>
      <c r="AB13" s="218">
        <v>3410</v>
      </c>
      <c r="AC13" s="280">
        <v>5984</v>
      </c>
      <c r="AD13" s="218">
        <v>720</v>
      </c>
      <c r="AE13" s="218">
        <v>0</v>
      </c>
      <c r="AF13" s="18">
        <v>13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2561</v>
      </c>
      <c r="AN13" s="18">
        <v>3410</v>
      </c>
      <c r="AO13" s="68">
        <f>AM13+AN13</f>
        <v>5971</v>
      </c>
      <c r="AP13" s="18">
        <v>720</v>
      </c>
      <c r="AQ13" s="18">
        <v>0</v>
      </c>
    </row>
    <row r="14" spans="1:43" s="281" customFormat="1" ht="37.5" x14ac:dyDescent="0.25">
      <c r="A14" s="18">
        <v>2</v>
      </c>
      <c r="B14" s="18" t="s">
        <v>45</v>
      </c>
      <c r="C14" s="275" t="s">
        <v>46</v>
      </c>
      <c r="D14" s="275" t="s">
        <v>39</v>
      </c>
      <c r="E14" s="275" t="s">
        <v>47</v>
      </c>
      <c r="F14" s="193" t="s">
        <v>41</v>
      </c>
      <c r="G14" s="29" t="s">
        <v>48</v>
      </c>
      <c r="H14" s="29" t="s">
        <v>49</v>
      </c>
      <c r="I14" s="26">
        <v>46022</v>
      </c>
      <c r="J14" s="18">
        <v>2112</v>
      </c>
      <c r="K14" s="18">
        <v>3754</v>
      </c>
      <c r="L14" s="18">
        <v>0</v>
      </c>
      <c r="M14" s="27" t="s">
        <v>50</v>
      </c>
      <c r="N14" s="18">
        <v>0</v>
      </c>
      <c r="O14" s="18">
        <v>264</v>
      </c>
      <c r="P14" s="18">
        <v>786</v>
      </c>
      <c r="Q14" s="68">
        <f t="shared" ref="Q14:Q54" si="10">N14+O14+P14</f>
        <v>1050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264</v>
      </c>
      <c r="AB14" s="18">
        <v>786</v>
      </c>
      <c r="AC14" s="68">
        <v>1050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264</v>
      </c>
      <c r="AN14" s="18">
        <v>786</v>
      </c>
      <c r="AO14" s="68">
        <f>AL14+AM14+AN14</f>
        <v>1050</v>
      </c>
      <c r="AP14" s="18">
        <v>0</v>
      </c>
      <c r="AQ14" s="18">
        <v>0</v>
      </c>
    </row>
    <row r="15" spans="1:43" s="281" customFormat="1" ht="37.5" x14ac:dyDescent="0.25">
      <c r="A15" s="18">
        <v>3</v>
      </c>
      <c r="B15" s="18" t="s">
        <v>51</v>
      </c>
      <c r="C15" s="275" t="s">
        <v>52</v>
      </c>
      <c r="D15" s="275" t="s">
        <v>39</v>
      </c>
      <c r="E15" s="275" t="s">
        <v>53</v>
      </c>
      <c r="F15" s="193" t="s">
        <v>41</v>
      </c>
      <c r="G15" s="34">
        <v>1293</v>
      </c>
      <c r="H15" s="29" t="s">
        <v>49</v>
      </c>
      <c r="I15" s="26">
        <v>46022</v>
      </c>
      <c r="J15" s="18">
        <v>4506</v>
      </c>
      <c r="K15" s="18">
        <v>8421</v>
      </c>
      <c r="L15" s="18">
        <v>0</v>
      </c>
      <c r="M15" s="27" t="s">
        <v>54</v>
      </c>
      <c r="N15" s="18">
        <v>0</v>
      </c>
      <c r="O15" s="18">
        <v>887</v>
      </c>
      <c r="P15" s="18">
        <v>347</v>
      </c>
      <c r="Q15" s="68">
        <f t="shared" si="10"/>
        <v>1234</v>
      </c>
      <c r="R15" s="18">
        <v>0</v>
      </c>
      <c r="S15" s="18">
        <v>0</v>
      </c>
      <c r="T15" s="18">
        <v>2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885</v>
      </c>
      <c r="AB15" s="18">
        <v>347</v>
      </c>
      <c r="AC15" s="18">
        <v>1232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885</v>
      </c>
      <c r="AN15" s="18">
        <v>347</v>
      </c>
      <c r="AO15" s="18">
        <f>AM15+AN15</f>
        <v>1232</v>
      </c>
      <c r="AP15" s="18">
        <v>0</v>
      </c>
      <c r="AQ15" s="18">
        <v>0</v>
      </c>
    </row>
    <row r="16" spans="1:43" s="2" customFormat="1" ht="56.25" x14ac:dyDescent="0.25">
      <c r="A16" s="218">
        <v>4</v>
      </c>
      <c r="B16" s="218" t="s">
        <v>55</v>
      </c>
      <c r="C16" s="273" t="s">
        <v>56</v>
      </c>
      <c r="D16" s="273" t="s">
        <v>39</v>
      </c>
      <c r="E16" s="227" t="s">
        <v>57</v>
      </c>
      <c r="F16" s="278" t="s">
        <v>41</v>
      </c>
      <c r="G16" s="32">
        <v>3186</v>
      </c>
      <c r="H16" s="279" t="s">
        <v>49</v>
      </c>
      <c r="I16" s="33">
        <v>46904</v>
      </c>
      <c r="J16" s="218">
        <v>2406</v>
      </c>
      <c r="K16" s="218">
        <v>2406</v>
      </c>
      <c r="L16" s="218">
        <v>0</v>
      </c>
      <c r="M16" s="227" t="s">
        <v>58</v>
      </c>
      <c r="N16" s="218">
        <v>0</v>
      </c>
      <c r="O16" s="218">
        <v>2317</v>
      </c>
      <c r="P16" s="218">
        <v>0</v>
      </c>
      <c r="Q16" s="280">
        <f t="shared" si="10"/>
        <v>2317</v>
      </c>
      <c r="R16" s="218">
        <v>0</v>
      </c>
      <c r="S16" s="218">
        <v>0</v>
      </c>
      <c r="T16" s="218">
        <v>2</v>
      </c>
      <c r="U16" s="218">
        <v>0</v>
      </c>
      <c r="V16" s="218">
        <v>0</v>
      </c>
      <c r="W16" s="218">
        <v>0</v>
      </c>
      <c r="X16" s="218">
        <v>0</v>
      </c>
      <c r="Y16" s="218">
        <v>0</v>
      </c>
      <c r="Z16" s="218">
        <v>0</v>
      </c>
      <c r="AA16" s="218">
        <v>2291</v>
      </c>
      <c r="AB16" s="218">
        <v>0</v>
      </c>
      <c r="AC16" s="218">
        <v>2291</v>
      </c>
      <c r="AD16" s="218">
        <v>0</v>
      </c>
      <c r="AE16" s="218">
        <v>0</v>
      </c>
      <c r="AF16" s="18">
        <v>7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2284</v>
      </c>
      <c r="AN16" s="18">
        <v>0</v>
      </c>
      <c r="AO16" s="18">
        <f>AL16+AM16</f>
        <v>2284</v>
      </c>
      <c r="AP16" s="18">
        <v>0</v>
      </c>
      <c r="AQ16" s="18">
        <v>0</v>
      </c>
    </row>
    <row r="17" spans="1:43" s="2" customFormat="1" ht="77.25" customHeight="1" x14ac:dyDescent="0.25">
      <c r="A17" s="218">
        <v>5</v>
      </c>
      <c r="B17" s="218" t="s">
        <v>55</v>
      </c>
      <c r="C17" s="227" t="s">
        <v>59</v>
      </c>
      <c r="D17" s="218" t="s">
        <v>39</v>
      </c>
      <c r="E17" s="227" t="s">
        <v>962</v>
      </c>
      <c r="F17" s="279" t="s">
        <v>957</v>
      </c>
      <c r="G17" s="32" t="s">
        <v>958</v>
      </c>
      <c r="H17" s="279" t="s">
        <v>959</v>
      </c>
      <c r="I17" s="33">
        <v>47331</v>
      </c>
      <c r="J17" s="218">
        <v>1456</v>
      </c>
      <c r="K17" s="218">
        <v>2761</v>
      </c>
      <c r="L17" s="218">
        <v>476</v>
      </c>
      <c r="M17" s="227" t="s">
        <v>58</v>
      </c>
      <c r="N17" s="18">
        <v>0</v>
      </c>
      <c r="O17" s="18">
        <v>1455</v>
      </c>
      <c r="P17" s="18">
        <v>1224</v>
      </c>
      <c r="Q17" s="68">
        <f t="shared" si="10"/>
        <v>2679</v>
      </c>
      <c r="R17" s="18">
        <v>476</v>
      </c>
      <c r="S17" s="218">
        <v>0</v>
      </c>
      <c r="T17" s="218">
        <v>18</v>
      </c>
      <c r="U17" s="218">
        <v>0</v>
      </c>
      <c r="V17" s="218">
        <v>0</v>
      </c>
      <c r="W17" s="218">
        <v>0</v>
      </c>
      <c r="X17" s="218">
        <v>0</v>
      </c>
      <c r="Y17" s="218">
        <v>0</v>
      </c>
      <c r="Z17" s="218">
        <v>0</v>
      </c>
      <c r="AA17" s="218">
        <v>1446</v>
      </c>
      <c r="AB17" s="218">
        <v>1173</v>
      </c>
      <c r="AC17" s="218">
        <v>2619</v>
      </c>
      <c r="AD17" s="218">
        <v>476</v>
      </c>
      <c r="AE17" s="218">
        <v>0</v>
      </c>
      <c r="AF17" s="18">
        <v>40</v>
      </c>
      <c r="AG17" s="18">
        <v>1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1440</v>
      </c>
      <c r="AN17" s="18">
        <v>1138</v>
      </c>
      <c r="AO17" s="18">
        <f>AM17+AN17</f>
        <v>2578</v>
      </c>
      <c r="AP17" s="18">
        <v>476</v>
      </c>
      <c r="AQ17" s="18">
        <v>0</v>
      </c>
    </row>
    <row r="18" spans="1:43" s="2" customFormat="1" ht="56.25" x14ac:dyDescent="0.25">
      <c r="A18" s="218">
        <v>7</v>
      </c>
      <c r="B18" s="218" t="s">
        <v>65</v>
      </c>
      <c r="C18" s="227" t="s">
        <v>66</v>
      </c>
      <c r="D18" s="227" t="s">
        <v>67</v>
      </c>
      <c r="E18" s="218" t="s">
        <v>68</v>
      </c>
      <c r="F18" s="218" t="s">
        <v>41</v>
      </c>
      <c r="G18" s="37" t="s">
        <v>69</v>
      </c>
      <c r="H18" s="39" t="s">
        <v>49</v>
      </c>
      <c r="I18" s="31">
        <v>51805</v>
      </c>
      <c r="J18" s="218">
        <v>1329</v>
      </c>
      <c r="K18" s="218">
        <v>6954</v>
      </c>
      <c r="L18" s="218">
        <v>7462</v>
      </c>
      <c r="M18" s="227" t="s">
        <v>70</v>
      </c>
      <c r="N18" s="18">
        <v>0</v>
      </c>
      <c r="O18" s="18">
        <v>1329</v>
      </c>
      <c r="P18" s="18">
        <v>5618</v>
      </c>
      <c r="Q18" s="68">
        <v>6946.9</v>
      </c>
      <c r="R18" s="18">
        <v>7462</v>
      </c>
      <c r="S18" s="218">
        <v>0</v>
      </c>
      <c r="T18" s="18">
        <v>0</v>
      </c>
      <c r="U18" s="218">
        <v>0</v>
      </c>
      <c r="V18" s="218">
        <v>0</v>
      </c>
      <c r="W18" s="218">
        <v>0</v>
      </c>
      <c r="X18" s="218">
        <v>0</v>
      </c>
      <c r="Y18" s="218">
        <v>0</v>
      </c>
      <c r="Z18" s="218">
        <v>0</v>
      </c>
      <c r="AA18" s="18">
        <v>1329</v>
      </c>
      <c r="AB18" s="18">
        <v>13355</v>
      </c>
      <c r="AC18" s="68">
        <v>14684</v>
      </c>
      <c r="AD18" s="18">
        <v>0</v>
      </c>
      <c r="AE18" s="218">
        <v>0</v>
      </c>
      <c r="AF18" s="18">
        <v>13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1329</v>
      </c>
      <c r="AN18" s="18">
        <v>13341</v>
      </c>
      <c r="AO18" s="68">
        <v>14670</v>
      </c>
      <c r="AP18" s="18">
        <v>0</v>
      </c>
      <c r="AQ18" s="18">
        <v>0</v>
      </c>
    </row>
    <row r="19" spans="1:43" s="281" customFormat="1" ht="37.5" x14ac:dyDescent="0.25">
      <c r="A19" s="218">
        <v>8</v>
      </c>
      <c r="B19" s="18"/>
      <c r="C19" s="27" t="s">
        <v>71</v>
      </c>
      <c r="D19" s="27" t="s">
        <v>39</v>
      </c>
      <c r="E19" s="18" t="s">
        <v>72</v>
      </c>
      <c r="F19" s="18" t="s">
        <v>41</v>
      </c>
      <c r="G19" s="37" t="s">
        <v>73</v>
      </c>
      <c r="H19" s="37" t="s">
        <v>63</v>
      </c>
      <c r="I19" s="26">
        <v>51379</v>
      </c>
      <c r="J19" s="18">
        <v>0</v>
      </c>
      <c r="K19" s="18">
        <v>0</v>
      </c>
      <c r="L19" s="18">
        <v>335</v>
      </c>
      <c r="M19" s="27" t="s">
        <v>74</v>
      </c>
      <c r="N19" s="18">
        <v>0</v>
      </c>
      <c r="O19" s="18">
        <v>0</v>
      </c>
      <c r="P19" s="18">
        <v>0</v>
      </c>
      <c r="Q19" s="68">
        <v>0</v>
      </c>
      <c r="R19" s="18">
        <v>328</v>
      </c>
      <c r="S19" s="18">
        <v>0</v>
      </c>
      <c r="T19" s="18">
        <v>3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325</v>
      </c>
      <c r="AE19" s="18">
        <v>0</v>
      </c>
      <c r="AF19" s="18">
        <v>1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324</v>
      </c>
      <c r="AQ19" s="18">
        <v>0</v>
      </c>
    </row>
    <row r="20" spans="1:43" s="282" customFormat="1" ht="37.5" x14ac:dyDescent="0.25">
      <c r="A20" s="218">
        <v>9</v>
      </c>
      <c r="B20" s="218"/>
      <c r="C20" s="227" t="s">
        <v>75</v>
      </c>
      <c r="D20" s="227" t="s">
        <v>76</v>
      </c>
      <c r="E20" s="218" t="s">
        <v>77</v>
      </c>
      <c r="F20" s="218" t="s">
        <v>41</v>
      </c>
      <c r="G20" s="37" t="s">
        <v>78</v>
      </c>
      <c r="H20" s="39" t="s">
        <v>63</v>
      </c>
      <c r="I20" s="31">
        <v>51485</v>
      </c>
      <c r="J20" s="18">
        <v>0</v>
      </c>
      <c r="K20" s="18">
        <v>0</v>
      </c>
      <c r="L20" s="18">
        <v>727</v>
      </c>
      <c r="M20" s="227" t="s">
        <v>79</v>
      </c>
      <c r="N20" s="218">
        <v>0</v>
      </c>
      <c r="O20" s="218">
        <v>0</v>
      </c>
      <c r="P20" s="218">
        <v>0</v>
      </c>
      <c r="Q20" s="218">
        <v>0</v>
      </c>
      <c r="R20" s="218">
        <v>0</v>
      </c>
      <c r="S20" s="218">
        <v>0</v>
      </c>
      <c r="T20" s="218">
        <v>0</v>
      </c>
      <c r="U20" s="218">
        <v>0</v>
      </c>
      <c r="V20" s="18">
        <v>727</v>
      </c>
      <c r="W20" s="218">
        <v>0</v>
      </c>
      <c r="X20" s="218">
        <v>0</v>
      </c>
      <c r="Y20" s="218">
        <v>0</v>
      </c>
      <c r="Z20" s="218">
        <v>0</v>
      </c>
      <c r="AA20" s="218">
        <v>562</v>
      </c>
      <c r="AB20" s="218">
        <v>0</v>
      </c>
      <c r="AC20" s="218">
        <v>562</v>
      </c>
      <c r="AD20" s="218">
        <v>0</v>
      </c>
      <c r="AE20" s="2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562</v>
      </c>
      <c r="AN20" s="18">
        <v>0</v>
      </c>
      <c r="AO20" s="18">
        <v>562</v>
      </c>
      <c r="AP20" s="18">
        <v>0</v>
      </c>
      <c r="AQ20" s="18">
        <v>0</v>
      </c>
    </row>
    <row r="21" spans="1:43" ht="56.25" x14ac:dyDescent="0.25">
      <c r="A21" s="218">
        <v>10</v>
      </c>
      <c r="B21" s="218"/>
      <c r="C21" s="27" t="s">
        <v>80</v>
      </c>
      <c r="D21" s="227" t="s">
        <v>39</v>
      </c>
      <c r="E21" s="218" t="s">
        <v>81</v>
      </c>
      <c r="F21" s="218" t="s">
        <v>41</v>
      </c>
      <c r="G21" s="37" t="s">
        <v>82</v>
      </c>
      <c r="H21" s="39" t="s">
        <v>49</v>
      </c>
      <c r="I21" s="31">
        <v>47178</v>
      </c>
      <c r="J21" s="18">
        <v>1247</v>
      </c>
      <c r="K21" s="18">
        <v>1247</v>
      </c>
      <c r="L21" s="18"/>
      <c r="M21" s="227" t="s">
        <v>58</v>
      </c>
      <c r="N21" s="218">
        <v>0</v>
      </c>
      <c r="O21" s="218"/>
      <c r="P21" s="218"/>
      <c r="Q21" s="218"/>
      <c r="R21" s="218"/>
      <c r="S21" s="218"/>
      <c r="T21" s="218"/>
      <c r="U21" s="218"/>
      <c r="V21" s="18"/>
      <c r="W21" s="218"/>
      <c r="X21" s="218"/>
      <c r="Y21" s="218"/>
      <c r="Z21" s="218">
        <v>0</v>
      </c>
      <c r="AA21" s="218">
        <v>1247</v>
      </c>
      <c r="AB21" s="218">
        <v>0</v>
      </c>
      <c r="AC21" s="218">
        <v>1247</v>
      </c>
      <c r="AD21" s="218">
        <v>0</v>
      </c>
      <c r="AE21" s="2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1247</v>
      </c>
      <c r="AN21" s="18">
        <v>0</v>
      </c>
      <c r="AO21" s="18">
        <v>1247</v>
      </c>
      <c r="AP21" s="18">
        <v>0</v>
      </c>
      <c r="AQ21" s="18">
        <v>0</v>
      </c>
    </row>
    <row r="22" spans="1:43" s="38" customFormat="1" ht="37.5" x14ac:dyDescent="0.25">
      <c r="A22" s="218">
        <v>11</v>
      </c>
      <c r="B22" s="18"/>
      <c r="C22" s="27" t="s">
        <v>83</v>
      </c>
      <c r="D22" s="27" t="s">
        <v>67</v>
      </c>
      <c r="E22" s="27" t="s">
        <v>84</v>
      </c>
      <c r="F22" s="193" t="s">
        <v>41</v>
      </c>
      <c r="G22" s="37" t="s">
        <v>85</v>
      </c>
      <c r="H22" s="29" t="s">
        <v>49</v>
      </c>
      <c r="I22" s="26">
        <v>46783</v>
      </c>
      <c r="J22" s="18">
        <v>0</v>
      </c>
      <c r="K22" s="18">
        <v>148</v>
      </c>
      <c r="L22" s="18">
        <v>0</v>
      </c>
      <c r="M22" s="27" t="s">
        <v>86</v>
      </c>
      <c r="N22" s="18">
        <v>0</v>
      </c>
      <c r="O22" s="18">
        <v>0</v>
      </c>
      <c r="P22" s="18">
        <v>0</v>
      </c>
      <c r="Q22" s="6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122</v>
      </c>
      <c r="Z22" s="18">
        <v>0</v>
      </c>
      <c r="AA22" s="18">
        <v>34</v>
      </c>
      <c r="AB22" s="18">
        <v>37</v>
      </c>
      <c r="AC22" s="68">
        <v>71</v>
      </c>
      <c r="AD22" s="18">
        <v>0</v>
      </c>
      <c r="AE22" s="18">
        <v>0</v>
      </c>
      <c r="AF22" s="18">
        <v>15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34</v>
      </c>
      <c r="AN22" s="18">
        <v>22</v>
      </c>
      <c r="AO22" s="68">
        <v>56</v>
      </c>
      <c r="AP22" s="18">
        <v>0</v>
      </c>
      <c r="AQ22" s="18">
        <v>0</v>
      </c>
    </row>
    <row r="23" spans="1:43" s="38" customFormat="1" ht="37.5" x14ac:dyDescent="0.25">
      <c r="A23" s="218">
        <v>12</v>
      </c>
      <c r="B23" s="18"/>
      <c r="C23" s="27" t="s">
        <v>87</v>
      </c>
      <c r="D23" s="27" t="s">
        <v>88</v>
      </c>
      <c r="E23" s="27" t="s">
        <v>89</v>
      </c>
      <c r="F23" s="193" t="s">
        <v>41</v>
      </c>
      <c r="G23" s="37" t="s">
        <v>90</v>
      </c>
      <c r="H23" s="29" t="s">
        <v>49</v>
      </c>
      <c r="I23" s="26">
        <v>52993</v>
      </c>
      <c r="J23" s="18">
        <v>0</v>
      </c>
      <c r="K23" s="18">
        <v>117</v>
      </c>
      <c r="L23" s="18">
        <v>0</v>
      </c>
      <c r="M23" s="27" t="s">
        <v>91</v>
      </c>
      <c r="N23" s="18"/>
      <c r="O23" s="18"/>
      <c r="P23" s="18"/>
      <c r="Q23" s="68"/>
      <c r="R23" s="18"/>
      <c r="S23" s="18"/>
      <c r="T23" s="18"/>
      <c r="U23" s="18"/>
      <c r="V23" s="18"/>
      <c r="W23" s="18"/>
      <c r="X23" s="18"/>
      <c r="Y23" s="18"/>
      <c r="Z23" s="18">
        <v>0</v>
      </c>
      <c r="AA23" s="18">
        <v>0</v>
      </c>
      <c r="AB23" s="18">
        <v>117</v>
      </c>
      <c r="AC23" s="68">
        <v>117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117</v>
      </c>
      <c r="AO23" s="68">
        <v>117</v>
      </c>
      <c r="AP23" s="18">
        <v>0</v>
      </c>
      <c r="AQ23" s="18">
        <v>0</v>
      </c>
    </row>
    <row r="24" spans="1:43" s="38" customFormat="1" ht="56.25" x14ac:dyDescent="0.25">
      <c r="A24" s="218">
        <v>13</v>
      </c>
      <c r="B24" s="18"/>
      <c r="C24" s="27" t="s">
        <v>92</v>
      </c>
      <c r="D24" s="27" t="s">
        <v>39</v>
      </c>
      <c r="E24" s="27" t="s">
        <v>93</v>
      </c>
      <c r="F24" s="193" t="s">
        <v>41</v>
      </c>
      <c r="G24" s="37" t="s">
        <v>94</v>
      </c>
      <c r="H24" s="29" t="s">
        <v>63</v>
      </c>
      <c r="I24" s="26">
        <v>52291</v>
      </c>
      <c r="J24" s="18">
        <v>0</v>
      </c>
      <c r="K24" s="18">
        <v>2959</v>
      </c>
      <c r="L24" s="18">
        <v>0</v>
      </c>
      <c r="M24" s="27" t="s">
        <v>95</v>
      </c>
      <c r="N24" s="18"/>
      <c r="O24" s="18"/>
      <c r="P24" s="18"/>
      <c r="Q24" s="68"/>
      <c r="R24" s="18"/>
      <c r="S24" s="18"/>
      <c r="T24" s="18"/>
      <c r="U24" s="18"/>
      <c r="V24" s="18"/>
      <c r="W24" s="18"/>
      <c r="X24" s="18"/>
      <c r="Y24" s="18"/>
      <c r="Z24" s="18">
        <v>0</v>
      </c>
      <c r="AA24" s="18">
        <v>0</v>
      </c>
      <c r="AB24" s="18">
        <v>2945</v>
      </c>
      <c r="AC24" s="68">
        <v>2945</v>
      </c>
      <c r="AD24" s="18">
        <v>0</v>
      </c>
      <c r="AE24" s="18">
        <v>0</v>
      </c>
      <c r="AF24" s="18">
        <v>41</v>
      </c>
      <c r="AG24" s="18">
        <v>1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2903</v>
      </c>
      <c r="AO24" s="68">
        <v>2903</v>
      </c>
      <c r="AP24" s="18">
        <v>0</v>
      </c>
      <c r="AQ24" s="18">
        <v>0</v>
      </c>
    </row>
    <row r="25" spans="1:43" s="38" customFormat="1" ht="37.5" x14ac:dyDescent="0.25">
      <c r="A25" s="218">
        <v>14</v>
      </c>
      <c r="B25" s="18"/>
      <c r="C25" s="27" t="s">
        <v>905</v>
      </c>
      <c r="D25" s="27" t="s">
        <v>67</v>
      </c>
      <c r="E25" s="27" t="s">
        <v>906</v>
      </c>
      <c r="F25" s="193" t="s">
        <v>41</v>
      </c>
      <c r="G25" s="37" t="s">
        <v>910</v>
      </c>
      <c r="H25" s="29" t="s">
        <v>63</v>
      </c>
      <c r="I25" s="26">
        <v>52993</v>
      </c>
      <c r="J25" s="18">
        <v>0</v>
      </c>
      <c r="K25" s="18">
        <v>109</v>
      </c>
      <c r="L25" s="18">
        <v>0</v>
      </c>
      <c r="M25" s="27" t="s">
        <v>913</v>
      </c>
      <c r="N25" s="18"/>
      <c r="O25" s="18"/>
      <c r="P25" s="18"/>
      <c r="Q25" s="68"/>
      <c r="R25" s="18"/>
      <c r="S25" s="18"/>
      <c r="T25" s="18"/>
      <c r="U25" s="18"/>
      <c r="V25" s="18"/>
      <c r="W25" s="18"/>
      <c r="X25" s="18"/>
      <c r="Y25" s="18"/>
      <c r="Z25" s="18">
        <v>0</v>
      </c>
      <c r="AA25" s="18">
        <v>0</v>
      </c>
      <c r="AB25" s="18">
        <v>0</v>
      </c>
      <c r="AC25" s="6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14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14</v>
      </c>
      <c r="AO25" s="68">
        <v>14</v>
      </c>
      <c r="AP25" s="18">
        <v>0</v>
      </c>
      <c r="AQ25" s="18">
        <v>0</v>
      </c>
    </row>
    <row r="26" spans="1:43" s="38" customFormat="1" ht="56.25" x14ac:dyDescent="0.25">
      <c r="A26" s="218">
        <v>15</v>
      </c>
      <c r="B26" s="18"/>
      <c r="C26" s="27" t="s">
        <v>907</v>
      </c>
      <c r="D26" s="27" t="s">
        <v>39</v>
      </c>
      <c r="E26" s="27" t="s">
        <v>908</v>
      </c>
      <c r="F26" s="193" t="s">
        <v>41</v>
      </c>
      <c r="G26" s="37" t="s">
        <v>915</v>
      </c>
      <c r="H26" s="29" t="s">
        <v>63</v>
      </c>
      <c r="I26" s="26">
        <v>53174</v>
      </c>
      <c r="J26" s="18">
        <v>0</v>
      </c>
      <c r="K26" s="18">
        <v>292</v>
      </c>
      <c r="L26" s="18">
        <v>0</v>
      </c>
      <c r="M26" s="27" t="s">
        <v>912</v>
      </c>
      <c r="N26" s="18"/>
      <c r="O26" s="18"/>
      <c r="P26" s="18"/>
      <c r="Q26" s="68"/>
      <c r="R26" s="18"/>
      <c r="S26" s="18"/>
      <c r="T26" s="18"/>
      <c r="U26" s="18"/>
      <c r="V26" s="18"/>
      <c r="W26" s="18"/>
      <c r="X26" s="18"/>
      <c r="Y26" s="18"/>
      <c r="Z26" s="18">
        <v>0</v>
      </c>
      <c r="AA26" s="18">
        <v>0</v>
      </c>
      <c r="AB26" s="18">
        <v>0</v>
      </c>
      <c r="AC26" s="6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18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18</v>
      </c>
      <c r="AO26" s="68">
        <v>18</v>
      </c>
      <c r="AP26" s="18">
        <v>0</v>
      </c>
      <c r="AQ26" s="18">
        <v>0</v>
      </c>
    </row>
    <row r="27" spans="1:43" s="2" customFormat="1" x14ac:dyDescent="0.25">
      <c r="A27" s="218"/>
      <c r="B27" s="218"/>
      <c r="C27" s="232" t="s">
        <v>96</v>
      </c>
      <c r="D27" s="218"/>
      <c r="E27" s="218"/>
      <c r="F27" s="218"/>
      <c r="G27" s="39"/>
      <c r="H27" s="39"/>
      <c r="I27" s="218"/>
      <c r="J27" s="232"/>
      <c r="K27" s="232"/>
      <c r="L27" s="232"/>
      <c r="M27" s="217"/>
      <c r="N27" s="232">
        <f t="shared" ref="N27:X27" si="11">SUM(N29:N57)</f>
        <v>1894</v>
      </c>
      <c r="O27" s="232">
        <f t="shared" si="11"/>
        <v>12667</v>
      </c>
      <c r="P27" s="232">
        <f t="shared" si="11"/>
        <v>74041</v>
      </c>
      <c r="Q27" s="232">
        <f t="shared" si="11"/>
        <v>88602</v>
      </c>
      <c r="R27" s="232">
        <f t="shared" si="11"/>
        <v>88073</v>
      </c>
      <c r="S27" s="232">
        <f t="shared" si="11"/>
        <v>0</v>
      </c>
      <c r="T27" s="232">
        <f t="shared" si="11"/>
        <v>0</v>
      </c>
      <c r="U27" s="232">
        <f t="shared" si="11"/>
        <v>0</v>
      </c>
      <c r="V27" s="232">
        <f t="shared" si="11"/>
        <v>0</v>
      </c>
      <c r="W27" s="232">
        <f t="shared" si="11"/>
        <v>0</v>
      </c>
      <c r="X27" s="232">
        <f t="shared" si="11"/>
        <v>0</v>
      </c>
      <c r="Y27" s="191">
        <v>1106</v>
      </c>
      <c r="Z27" s="232">
        <f>SUM(Z29:Z57)</f>
        <v>1894</v>
      </c>
      <c r="AA27" s="232">
        <f>12667</f>
        <v>12667</v>
      </c>
      <c r="AB27" s="232">
        <v>74041</v>
      </c>
      <c r="AC27" s="232">
        <f>SUM(AC29:AC57)</f>
        <v>88602</v>
      </c>
      <c r="AD27" s="232">
        <v>88207</v>
      </c>
      <c r="AE27" s="232">
        <f t="shared" ref="AE27:AJ27" si="12">SUM(AE29:AE57)</f>
        <v>0</v>
      </c>
      <c r="AF27" s="22">
        <f t="shared" si="12"/>
        <v>0</v>
      </c>
      <c r="AG27" s="22">
        <f t="shared" si="12"/>
        <v>0</v>
      </c>
      <c r="AH27" s="22">
        <f t="shared" si="12"/>
        <v>0</v>
      </c>
      <c r="AI27" s="22">
        <f t="shared" si="12"/>
        <v>0</v>
      </c>
      <c r="AJ27" s="22">
        <f t="shared" si="12"/>
        <v>0</v>
      </c>
      <c r="AK27" s="192">
        <f>SUM(AK28:AK43)+SUM(AK44:AK57)</f>
        <v>0</v>
      </c>
      <c r="AL27" s="22">
        <f>SUM(AL28:AL57)</f>
        <v>1894</v>
      </c>
      <c r="AM27" s="22">
        <f>SUM(AM28:AM57)</f>
        <v>11577</v>
      </c>
      <c r="AN27" s="22">
        <f>SUM(AN28:AN57)</f>
        <v>75131</v>
      </c>
      <c r="AO27" s="192">
        <f>SUM(AO29:AO57)</f>
        <v>88602</v>
      </c>
      <c r="AP27" s="22">
        <f>SUM(AP28:AP57)</f>
        <v>88207</v>
      </c>
      <c r="AQ27" s="22">
        <f>SUM(AQ29:AQ57)</f>
        <v>0</v>
      </c>
    </row>
    <row r="28" spans="1:43" ht="37.5" x14ac:dyDescent="0.25">
      <c r="A28" s="218">
        <v>16</v>
      </c>
      <c r="B28" s="218" t="s">
        <v>60</v>
      </c>
      <c r="C28" s="227" t="s">
        <v>61</v>
      </c>
      <c r="D28" s="227" t="s">
        <v>62</v>
      </c>
      <c r="E28" s="227"/>
      <c r="F28" s="278"/>
      <c r="G28" s="37"/>
      <c r="H28" s="279"/>
      <c r="I28" s="31"/>
      <c r="J28" s="218">
        <v>0</v>
      </c>
      <c r="K28" s="218">
        <v>0</v>
      </c>
      <c r="L28" s="218">
        <v>223</v>
      </c>
      <c r="M28" s="227" t="s">
        <v>64</v>
      </c>
      <c r="N28" s="18">
        <v>0</v>
      </c>
      <c r="O28" s="18">
        <v>0</v>
      </c>
      <c r="P28" s="18">
        <v>0</v>
      </c>
      <c r="Q28" s="68">
        <f t="shared" ref="Q28" si="13">N28+O28+P28</f>
        <v>0</v>
      </c>
      <c r="R28" s="18">
        <v>134</v>
      </c>
      <c r="S28" s="218">
        <v>0</v>
      </c>
      <c r="T28" s="218">
        <v>0</v>
      </c>
      <c r="U28" s="218">
        <v>0</v>
      </c>
      <c r="V28" s="218">
        <v>0</v>
      </c>
      <c r="W28" s="218">
        <v>0</v>
      </c>
      <c r="X28" s="218">
        <v>0</v>
      </c>
      <c r="Y28" s="218">
        <v>0</v>
      </c>
      <c r="Z28" s="18">
        <v>0</v>
      </c>
      <c r="AA28" s="18">
        <v>0</v>
      </c>
      <c r="AB28" s="18">
        <v>0</v>
      </c>
      <c r="AC28" s="68">
        <f t="shared" ref="AC28:AC37" si="14">Z28+AA28+AB28</f>
        <v>0</v>
      </c>
      <c r="AD28" s="18">
        <v>134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68">
        <f t="shared" ref="AO28:AO37" si="15">AL28+AM28+AN28</f>
        <v>0</v>
      </c>
      <c r="AP28" s="18">
        <v>134</v>
      </c>
      <c r="AQ28" s="18">
        <v>0</v>
      </c>
    </row>
    <row r="29" spans="1:43" s="2" customFormat="1" ht="37.5" x14ac:dyDescent="0.25">
      <c r="A29" s="218">
        <v>17</v>
      </c>
      <c r="B29" s="218"/>
      <c r="C29" s="227" t="s">
        <v>97</v>
      </c>
      <c r="D29" s="218" t="s">
        <v>98</v>
      </c>
      <c r="E29" s="218"/>
      <c r="F29" s="278"/>
      <c r="G29" s="51"/>
      <c r="H29" s="279"/>
      <c r="I29" s="31"/>
      <c r="J29" s="218">
        <v>62</v>
      </c>
      <c r="K29" s="218">
        <v>210</v>
      </c>
      <c r="L29" s="218">
        <v>48</v>
      </c>
      <c r="M29" s="33" t="s">
        <v>99</v>
      </c>
      <c r="N29" s="218">
        <v>0</v>
      </c>
      <c r="O29" s="218">
        <v>62</v>
      </c>
      <c r="P29" s="218">
        <v>141</v>
      </c>
      <c r="Q29" s="280">
        <f t="shared" si="10"/>
        <v>203</v>
      </c>
      <c r="R29" s="218">
        <v>48</v>
      </c>
      <c r="S29" s="218">
        <v>0</v>
      </c>
      <c r="T29" s="218">
        <v>0</v>
      </c>
      <c r="U29" s="218">
        <v>0</v>
      </c>
      <c r="V29" s="218">
        <v>0</v>
      </c>
      <c r="W29" s="218">
        <v>0</v>
      </c>
      <c r="X29" s="218">
        <v>0</v>
      </c>
      <c r="Y29" s="218">
        <v>0</v>
      </c>
      <c r="Z29" s="218">
        <v>0</v>
      </c>
      <c r="AA29" s="218">
        <v>62</v>
      </c>
      <c r="AB29" s="218">
        <v>141</v>
      </c>
      <c r="AC29" s="280">
        <f t="shared" si="14"/>
        <v>203</v>
      </c>
      <c r="AD29" s="218">
        <v>48</v>
      </c>
      <c r="AE29" s="2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62</v>
      </c>
      <c r="AN29" s="18">
        <v>141</v>
      </c>
      <c r="AO29" s="68">
        <f t="shared" si="15"/>
        <v>203</v>
      </c>
      <c r="AP29" s="18">
        <v>48</v>
      </c>
      <c r="AQ29" s="18">
        <v>0</v>
      </c>
    </row>
    <row r="30" spans="1:43" s="2" customFormat="1" x14ac:dyDescent="0.25">
      <c r="A30" s="218">
        <v>18</v>
      </c>
      <c r="B30" s="218" t="s">
        <v>100</v>
      </c>
      <c r="C30" s="227" t="s">
        <v>101</v>
      </c>
      <c r="D30" s="227" t="s">
        <v>102</v>
      </c>
      <c r="E30" s="218"/>
      <c r="F30" s="278"/>
      <c r="G30" s="283"/>
      <c r="H30" s="279"/>
      <c r="I30" s="31"/>
      <c r="J30" s="218">
        <v>0</v>
      </c>
      <c r="K30" s="218">
        <v>0</v>
      </c>
      <c r="L30" s="218">
        <v>228</v>
      </c>
      <c r="M30" s="227" t="s">
        <v>103</v>
      </c>
      <c r="N30" s="218">
        <v>0</v>
      </c>
      <c r="O30" s="218">
        <v>0</v>
      </c>
      <c r="P30" s="218">
        <v>0</v>
      </c>
      <c r="Q30" s="280">
        <f t="shared" si="10"/>
        <v>0</v>
      </c>
      <c r="R30" s="218">
        <v>227</v>
      </c>
      <c r="S30" s="218">
        <v>0</v>
      </c>
      <c r="T30" s="218">
        <v>0</v>
      </c>
      <c r="U30" s="218">
        <v>0</v>
      </c>
      <c r="V30" s="218">
        <v>0</v>
      </c>
      <c r="W30" s="218">
        <v>0</v>
      </c>
      <c r="X30" s="218">
        <v>0</v>
      </c>
      <c r="Y30" s="218">
        <v>0</v>
      </c>
      <c r="Z30" s="218">
        <v>0</v>
      </c>
      <c r="AA30" s="218">
        <v>0</v>
      </c>
      <c r="AB30" s="218">
        <v>0</v>
      </c>
      <c r="AC30" s="280">
        <f t="shared" si="14"/>
        <v>0</v>
      </c>
      <c r="AD30" s="218">
        <v>227</v>
      </c>
      <c r="AE30" s="2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68">
        <f t="shared" si="15"/>
        <v>0</v>
      </c>
      <c r="AP30" s="18">
        <v>227</v>
      </c>
      <c r="AQ30" s="18">
        <v>0</v>
      </c>
    </row>
    <row r="31" spans="1:43" x14ac:dyDescent="0.25">
      <c r="A31" s="218">
        <v>19</v>
      </c>
      <c r="B31" s="218" t="s">
        <v>55</v>
      </c>
      <c r="C31" s="227" t="s">
        <v>104</v>
      </c>
      <c r="D31" s="227" t="s">
        <v>39</v>
      </c>
      <c r="E31" s="218"/>
      <c r="F31" s="218"/>
      <c r="G31" s="283"/>
      <c r="H31" s="39"/>
      <c r="I31" s="218"/>
      <c r="J31" s="218">
        <v>2140</v>
      </c>
      <c r="K31" s="218">
        <v>24658</v>
      </c>
      <c r="L31" s="218">
        <v>22919</v>
      </c>
      <c r="M31" s="227" t="s">
        <v>105</v>
      </c>
      <c r="N31" s="218">
        <v>0</v>
      </c>
      <c r="O31" s="218">
        <v>2140</v>
      </c>
      <c r="P31" s="218">
        <v>20812</v>
      </c>
      <c r="Q31" s="280">
        <f t="shared" si="10"/>
        <v>22952</v>
      </c>
      <c r="R31" s="218">
        <v>22919</v>
      </c>
      <c r="S31" s="218">
        <v>0</v>
      </c>
      <c r="T31" s="218">
        <v>0</v>
      </c>
      <c r="U31" s="218">
        <v>0</v>
      </c>
      <c r="V31" s="218">
        <v>0</v>
      </c>
      <c r="W31" s="218">
        <v>0</v>
      </c>
      <c r="X31" s="218">
        <v>0</v>
      </c>
      <c r="Y31" s="218">
        <v>0</v>
      </c>
      <c r="Z31" s="218">
        <v>0</v>
      </c>
      <c r="AA31" s="218">
        <v>2140</v>
      </c>
      <c r="AB31" s="218">
        <v>20812</v>
      </c>
      <c r="AC31" s="280">
        <f t="shared" si="14"/>
        <v>22952</v>
      </c>
      <c r="AD31" s="218">
        <v>22919</v>
      </c>
      <c r="AE31" s="2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2140</v>
      </c>
      <c r="AN31" s="18">
        <v>20812</v>
      </c>
      <c r="AO31" s="68">
        <f t="shared" si="15"/>
        <v>22952</v>
      </c>
      <c r="AP31" s="18">
        <v>22919</v>
      </c>
      <c r="AQ31" s="18">
        <v>0</v>
      </c>
    </row>
    <row r="32" spans="1:43" s="2" customFormat="1" x14ac:dyDescent="0.25">
      <c r="A32" s="218">
        <v>20</v>
      </c>
      <c r="B32" s="218" t="s">
        <v>106</v>
      </c>
      <c r="C32" s="227" t="s">
        <v>107</v>
      </c>
      <c r="D32" s="227" t="s">
        <v>108</v>
      </c>
      <c r="E32" s="218"/>
      <c r="F32" s="218"/>
      <c r="G32" s="283"/>
      <c r="H32" s="39"/>
      <c r="I32" s="218"/>
      <c r="J32" s="218">
        <v>3983</v>
      </c>
      <c r="K32" s="218">
        <v>38555</v>
      </c>
      <c r="L32" s="218">
        <v>0</v>
      </c>
      <c r="M32" s="227" t="s">
        <v>109</v>
      </c>
      <c r="N32" s="218">
        <v>1269</v>
      </c>
      <c r="O32" s="218">
        <v>2714</v>
      </c>
      <c r="P32" s="218">
        <v>34572</v>
      </c>
      <c r="Q32" s="280">
        <f t="shared" si="10"/>
        <v>38555</v>
      </c>
      <c r="R32" s="218">
        <v>0</v>
      </c>
      <c r="S32" s="218">
        <v>0</v>
      </c>
      <c r="T32" s="218">
        <v>0</v>
      </c>
      <c r="U32" s="218">
        <v>0</v>
      </c>
      <c r="V32" s="218">
        <v>0</v>
      </c>
      <c r="W32" s="218">
        <v>0</v>
      </c>
      <c r="X32" s="218">
        <v>0</v>
      </c>
      <c r="Y32" s="218">
        <v>0</v>
      </c>
      <c r="Z32" s="218">
        <v>1269</v>
      </c>
      <c r="AA32" s="218">
        <v>2714</v>
      </c>
      <c r="AB32" s="218">
        <v>34572</v>
      </c>
      <c r="AC32" s="280">
        <f t="shared" si="14"/>
        <v>38555</v>
      </c>
      <c r="AD32" s="218">
        <v>0</v>
      </c>
      <c r="AE32" s="2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1269</v>
      </c>
      <c r="AM32" s="18">
        <v>2714</v>
      </c>
      <c r="AN32" s="18">
        <v>34572</v>
      </c>
      <c r="AO32" s="68">
        <f t="shared" si="15"/>
        <v>38555</v>
      </c>
      <c r="AP32" s="18">
        <v>0</v>
      </c>
      <c r="AQ32" s="18">
        <v>0</v>
      </c>
    </row>
    <row r="33" spans="1:43" s="2" customFormat="1" x14ac:dyDescent="0.25">
      <c r="A33" s="218">
        <v>21</v>
      </c>
      <c r="B33" s="218" t="s">
        <v>110</v>
      </c>
      <c r="C33" s="227" t="s">
        <v>111</v>
      </c>
      <c r="D33" s="227" t="s">
        <v>108</v>
      </c>
      <c r="E33" s="218"/>
      <c r="F33" s="218"/>
      <c r="G33" s="283"/>
      <c r="H33" s="39"/>
      <c r="I33" s="218"/>
      <c r="J33" s="218">
        <v>592</v>
      </c>
      <c r="K33" s="218">
        <v>1464</v>
      </c>
      <c r="L33" s="218">
        <v>0</v>
      </c>
      <c r="M33" s="227" t="s">
        <v>112</v>
      </c>
      <c r="N33" s="218">
        <v>0</v>
      </c>
      <c r="O33" s="218">
        <v>592</v>
      </c>
      <c r="P33" s="218">
        <v>872</v>
      </c>
      <c r="Q33" s="280">
        <f t="shared" si="10"/>
        <v>1464</v>
      </c>
      <c r="R33" s="218">
        <v>541</v>
      </c>
      <c r="S33" s="218">
        <v>0</v>
      </c>
      <c r="T33" s="218">
        <v>0</v>
      </c>
      <c r="U33" s="218">
        <v>0</v>
      </c>
      <c r="V33" s="218">
        <v>0</v>
      </c>
      <c r="W33" s="218">
        <v>0</v>
      </c>
      <c r="X33" s="218">
        <v>0</v>
      </c>
      <c r="Y33" s="218">
        <v>0</v>
      </c>
      <c r="Z33" s="218">
        <v>0</v>
      </c>
      <c r="AA33" s="218">
        <v>592</v>
      </c>
      <c r="AB33" s="218">
        <v>872</v>
      </c>
      <c r="AC33" s="280">
        <f t="shared" si="14"/>
        <v>1464</v>
      </c>
      <c r="AD33" s="218">
        <v>541</v>
      </c>
      <c r="AE33" s="2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592</v>
      </c>
      <c r="AN33" s="18">
        <v>872</v>
      </c>
      <c r="AO33" s="68">
        <f t="shared" si="15"/>
        <v>1464</v>
      </c>
      <c r="AP33" s="18">
        <v>541</v>
      </c>
      <c r="AQ33" s="18">
        <v>0</v>
      </c>
    </row>
    <row r="34" spans="1:43" s="2" customFormat="1" x14ac:dyDescent="0.25">
      <c r="A34" s="218">
        <v>22</v>
      </c>
      <c r="B34" s="218" t="s">
        <v>113</v>
      </c>
      <c r="C34" s="227" t="s">
        <v>114</v>
      </c>
      <c r="D34" s="227" t="s">
        <v>108</v>
      </c>
      <c r="E34" s="218"/>
      <c r="F34" s="218"/>
      <c r="G34" s="283"/>
      <c r="H34" s="39"/>
      <c r="I34" s="218"/>
      <c r="J34" s="218">
        <v>1433</v>
      </c>
      <c r="K34" s="218">
        <v>1433</v>
      </c>
      <c r="L34" s="218">
        <v>0</v>
      </c>
      <c r="M34" s="227" t="s">
        <v>115</v>
      </c>
      <c r="N34" s="218">
        <v>342</v>
      </c>
      <c r="O34" s="218">
        <v>1090</v>
      </c>
      <c r="P34" s="218">
        <v>0</v>
      </c>
      <c r="Q34" s="280">
        <f t="shared" si="10"/>
        <v>1432</v>
      </c>
      <c r="R34" s="218">
        <v>0</v>
      </c>
      <c r="S34" s="218">
        <v>0</v>
      </c>
      <c r="T34" s="218">
        <v>0</v>
      </c>
      <c r="U34" s="218">
        <v>0</v>
      </c>
      <c r="V34" s="218">
        <v>0</v>
      </c>
      <c r="W34" s="218">
        <v>0</v>
      </c>
      <c r="X34" s="218">
        <v>0</v>
      </c>
      <c r="Y34" s="218">
        <v>0</v>
      </c>
      <c r="Z34" s="218">
        <v>342</v>
      </c>
      <c r="AA34" s="218">
        <v>0</v>
      </c>
      <c r="AB34" s="218">
        <v>1090</v>
      </c>
      <c r="AC34" s="280">
        <f>Z34+AA34+AB34</f>
        <v>1432</v>
      </c>
      <c r="AD34" s="218">
        <v>0</v>
      </c>
      <c r="AE34" s="2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342</v>
      </c>
      <c r="AM34" s="18">
        <v>0</v>
      </c>
      <c r="AN34" s="18">
        <v>1090</v>
      </c>
      <c r="AO34" s="68">
        <f t="shared" si="15"/>
        <v>1432</v>
      </c>
      <c r="AP34" s="18">
        <v>0</v>
      </c>
      <c r="AQ34" s="18">
        <v>0</v>
      </c>
    </row>
    <row r="35" spans="1:43" s="2" customFormat="1" ht="37.5" x14ac:dyDescent="0.25">
      <c r="A35" s="218">
        <v>23</v>
      </c>
      <c r="B35" s="218" t="s">
        <v>116</v>
      </c>
      <c r="C35" s="227" t="s">
        <v>117</v>
      </c>
      <c r="D35" s="227" t="s">
        <v>108</v>
      </c>
      <c r="E35" s="218"/>
      <c r="F35" s="218"/>
      <c r="G35" s="283"/>
      <c r="H35" s="39"/>
      <c r="I35" s="218"/>
      <c r="J35" s="218">
        <v>342</v>
      </c>
      <c r="K35" s="218">
        <v>1165</v>
      </c>
      <c r="L35" s="218">
        <v>0</v>
      </c>
      <c r="M35" s="227" t="s">
        <v>118</v>
      </c>
      <c r="N35" s="218">
        <v>0</v>
      </c>
      <c r="O35" s="218">
        <v>342</v>
      </c>
      <c r="P35" s="218">
        <v>823</v>
      </c>
      <c r="Q35" s="280">
        <f t="shared" si="10"/>
        <v>1165</v>
      </c>
      <c r="R35" s="218">
        <v>0</v>
      </c>
      <c r="S35" s="218">
        <v>0</v>
      </c>
      <c r="T35" s="218">
        <v>0</v>
      </c>
      <c r="U35" s="218">
        <v>0</v>
      </c>
      <c r="V35" s="218">
        <v>0</v>
      </c>
      <c r="W35" s="218">
        <v>0</v>
      </c>
      <c r="X35" s="218">
        <v>0</v>
      </c>
      <c r="Y35" s="218">
        <v>0</v>
      </c>
      <c r="Z35" s="218">
        <v>0</v>
      </c>
      <c r="AA35" s="218">
        <v>342</v>
      </c>
      <c r="AB35" s="218">
        <v>823</v>
      </c>
      <c r="AC35" s="280">
        <f t="shared" si="14"/>
        <v>1165</v>
      </c>
      <c r="AD35" s="218">
        <v>0</v>
      </c>
      <c r="AE35" s="2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342</v>
      </c>
      <c r="AN35" s="18">
        <v>823</v>
      </c>
      <c r="AO35" s="68">
        <f t="shared" si="15"/>
        <v>1165</v>
      </c>
      <c r="AP35" s="18">
        <v>0</v>
      </c>
      <c r="AQ35" s="18">
        <v>0</v>
      </c>
    </row>
    <row r="36" spans="1:43" s="2" customFormat="1" x14ac:dyDescent="0.25">
      <c r="A36" s="218">
        <v>24</v>
      </c>
      <c r="B36" s="218" t="s">
        <v>119</v>
      </c>
      <c r="C36" s="227" t="s">
        <v>120</v>
      </c>
      <c r="D36" s="227" t="s">
        <v>121</v>
      </c>
      <c r="E36" s="218"/>
      <c r="F36" s="218"/>
      <c r="G36" s="283"/>
      <c r="H36" s="39"/>
      <c r="I36" s="218"/>
      <c r="J36" s="218">
        <v>184</v>
      </c>
      <c r="K36" s="218">
        <v>701</v>
      </c>
      <c r="L36" s="218">
        <v>0</v>
      </c>
      <c r="M36" s="227" t="s">
        <v>122</v>
      </c>
      <c r="N36" s="218">
        <v>0</v>
      </c>
      <c r="O36" s="218">
        <v>184</v>
      </c>
      <c r="P36" s="218">
        <v>517</v>
      </c>
      <c r="Q36" s="280">
        <f t="shared" si="10"/>
        <v>701</v>
      </c>
      <c r="R36" s="218">
        <v>0</v>
      </c>
      <c r="S36" s="218">
        <v>0</v>
      </c>
      <c r="T36" s="218">
        <v>0</v>
      </c>
      <c r="U36" s="218">
        <v>0</v>
      </c>
      <c r="V36" s="218">
        <v>0</v>
      </c>
      <c r="W36" s="218">
        <v>0</v>
      </c>
      <c r="X36" s="218">
        <v>0</v>
      </c>
      <c r="Y36" s="218">
        <v>0</v>
      </c>
      <c r="Z36" s="218">
        <v>0</v>
      </c>
      <c r="AA36" s="218">
        <v>184</v>
      </c>
      <c r="AB36" s="218">
        <v>517</v>
      </c>
      <c r="AC36" s="280">
        <f t="shared" si="14"/>
        <v>701</v>
      </c>
      <c r="AD36" s="218">
        <v>0</v>
      </c>
      <c r="AE36" s="2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184</v>
      </c>
      <c r="AN36" s="18">
        <v>517</v>
      </c>
      <c r="AO36" s="68">
        <f t="shared" si="15"/>
        <v>701</v>
      </c>
      <c r="AP36" s="18">
        <v>0</v>
      </c>
      <c r="AQ36" s="18">
        <v>0</v>
      </c>
    </row>
    <row r="37" spans="1:43" s="2" customFormat="1" x14ac:dyDescent="0.25">
      <c r="A37" s="218">
        <v>25</v>
      </c>
      <c r="B37" s="218" t="s">
        <v>123</v>
      </c>
      <c r="C37" s="273" t="s">
        <v>124</v>
      </c>
      <c r="D37" s="273" t="s">
        <v>121</v>
      </c>
      <c r="E37" s="273"/>
      <c r="F37" s="278"/>
      <c r="G37" s="284"/>
      <c r="H37" s="279"/>
      <c r="I37" s="31"/>
      <c r="J37" s="218">
        <v>1299</v>
      </c>
      <c r="K37" s="218">
        <v>6960</v>
      </c>
      <c r="L37" s="218">
        <v>0</v>
      </c>
      <c r="M37" s="227" t="s">
        <v>125</v>
      </c>
      <c r="N37" s="218">
        <v>0</v>
      </c>
      <c r="O37" s="218">
        <v>818</v>
      </c>
      <c r="P37" s="218">
        <v>5290</v>
      </c>
      <c r="Q37" s="280">
        <f t="shared" si="10"/>
        <v>6108</v>
      </c>
      <c r="R37" s="218">
        <v>0</v>
      </c>
      <c r="S37" s="218">
        <v>0</v>
      </c>
      <c r="T37" s="218">
        <v>0</v>
      </c>
      <c r="U37" s="218">
        <v>0</v>
      </c>
      <c r="V37" s="218">
        <v>0</v>
      </c>
      <c r="W37" s="218">
        <v>0</v>
      </c>
      <c r="X37" s="218">
        <v>0</v>
      </c>
      <c r="Y37" s="218">
        <v>0</v>
      </c>
      <c r="Z37" s="218">
        <v>0</v>
      </c>
      <c r="AA37" s="218">
        <v>818</v>
      </c>
      <c r="AB37" s="218">
        <v>5290</v>
      </c>
      <c r="AC37" s="280">
        <f t="shared" si="14"/>
        <v>6108</v>
      </c>
      <c r="AD37" s="218">
        <v>0</v>
      </c>
      <c r="AE37" s="2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818</v>
      </c>
      <c r="AN37" s="18">
        <v>5290</v>
      </c>
      <c r="AO37" s="68">
        <f t="shared" si="15"/>
        <v>6108</v>
      </c>
      <c r="AP37" s="18">
        <v>0</v>
      </c>
      <c r="AQ37" s="18">
        <v>0</v>
      </c>
    </row>
    <row r="38" spans="1:43" s="2" customFormat="1" x14ac:dyDescent="0.25">
      <c r="A38" s="218">
        <v>26</v>
      </c>
      <c r="B38" s="218" t="s">
        <v>126</v>
      </c>
      <c r="C38" s="227" t="s">
        <v>127</v>
      </c>
      <c r="D38" s="227" t="s">
        <v>128</v>
      </c>
      <c r="E38" s="218"/>
      <c r="F38" s="218"/>
      <c r="G38" s="283"/>
      <c r="H38" s="39"/>
      <c r="I38" s="218"/>
      <c r="J38" s="218">
        <v>68</v>
      </c>
      <c r="K38" s="218">
        <v>223</v>
      </c>
      <c r="L38" s="218">
        <v>0</v>
      </c>
      <c r="M38" s="227" t="s">
        <v>129</v>
      </c>
      <c r="N38" s="218">
        <v>0</v>
      </c>
      <c r="O38" s="218">
        <v>57</v>
      </c>
      <c r="P38" s="218">
        <v>154</v>
      </c>
      <c r="Q38" s="280">
        <f>N38+O38+P38</f>
        <v>211</v>
      </c>
      <c r="R38" s="218">
        <v>0</v>
      </c>
      <c r="S38" s="218">
        <v>0</v>
      </c>
      <c r="T38" s="218">
        <v>0</v>
      </c>
      <c r="U38" s="218">
        <v>0</v>
      </c>
      <c r="V38" s="218">
        <v>0</v>
      </c>
      <c r="W38" s="218">
        <v>0</v>
      </c>
      <c r="X38" s="218">
        <v>0</v>
      </c>
      <c r="Y38" s="218">
        <v>0</v>
      </c>
      <c r="Z38" s="218">
        <v>0</v>
      </c>
      <c r="AA38" s="218">
        <v>57</v>
      </c>
      <c r="AB38" s="218">
        <v>154</v>
      </c>
      <c r="AC38" s="280">
        <f>Z38+AA38+AB38</f>
        <v>211</v>
      </c>
      <c r="AD38" s="218">
        <v>0</v>
      </c>
      <c r="AE38" s="2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57</v>
      </c>
      <c r="AN38" s="18">
        <v>154</v>
      </c>
      <c r="AO38" s="68">
        <f>AL38+AM38+AN38</f>
        <v>211</v>
      </c>
      <c r="AP38" s="18">
        <v>0</v>
      </c>
      <c r="AQ38" s="18">
        <v>0</v>
      </c>
    </row>
    <row r="39" spans="1:43" s="2" customFormat="1" x14ac:dyDescent="0.25">
      <c r="A39" s="218">
        <v>27</v>
      </c>
      <c r="B39" s="218" t="s">
        <v>130</v>
      </c>
      <c r="C39" s="227" t="s">
        <v>131</v>
      </c>
      <c r="D39" s="227" t="s">
        <v>132</v>
      </c>
      <c r="E39" s="218"/>
      <c r="F39" s="218"/>
      <c r="G39" s="283"/>
      <c r="H39" s="39"/>
      <c r="I39" s="218"/>
      <c r="J39" s="218">
        <v>2558</v>
      </c>
      <c r="K39" s="218">
        <v>9917</v>
      </c>
      <c r="L39" s="218">
        <v>60423</v>
      </c>
      <c r="M39" s="227" t="s">
        <v>133</v>
      </c>
      <c r="N39" s="218">
        <v>0</v>
      </c>
      <c r="O39" s="218">
        <v>2558</v>
      </c>
      <c r="P39" s="218">
        <v>7359</v>
      </c>
      <c r="Q39" s="280">
        <f t="shared" si="10"/>
        <v>9917</v>
      </c>
      <c r="R39" s="218">
        <v>60423</v>
      </c>
      <c r="S39" s="218">
        <v>0</v>
      </c>
      <c r="T39" s="218">
        <v>0</v>
      </c>
      <c r="U39" s="218">
        <v>0</v>
      </c>
      <c r="V39" s="218">
        <v>0</v>
      </c>
      <c r="W39" s="218">
        <v>0</v>
      </c>
      <c r="X39" s="218">
        <v>0</v>
      </c>
      <c r="Y39" s="218">
        <v>0</v>
      </c>
      <c r="Z39" s="218">
        <v>0</v>
      </c>
      <c r="AA39" s="218">
        <v>2558</v>
      </c>
      <c r="AB39" s="218">
        <v>7359</v>
      </c>
      <c r="AC39" s="280">
        <f t="shared" ref="AC39:AC57" si="16">Z39+AA39+AB39</f>
        <v>9917</v>
      </c>
      <c r="AD39" s="218">
        <v>60423</v>
      </c>
      <c r="AE39" s="2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2558</v>
      </c>
      <c r="AN39" s="18">
        <v>7359</v>
      </c>
      <c r="AO39" s="68">
        <f t="shared" ref="AO39:AO54" si="17">AL39+AM39+AN39</f>
        <v>9917</v>
      </c>
      <c r="AP39" s="18">
        <v>60423</v>
      </c>
      <c r="AQ39" s="18">
        <v>0</v>
      </c>
    </row>
    <row r="40" spans="1:43" x14ac:dyDescent="0.25">
      <c r="A40" s="218">
        <v>28</v>
      </c>
      <c r="B40" s="218" t="s">
        <v>134</v>
      </c>
      <c r="C40" s="227" t="s">
        <v>135</v>
      </c>
      <c r="D40" s="227" t="s">
        <v>136</v>
      </c>
      <c r="E40" s="218"/>
      <c r="F40" s="218"/>
      <c r="G40" s="283"/>
      <c r="H40" s="39"/>
      <c r="I40" s="218"/>
      <c r="J40" s="218">
        <v>49</v>
      </c>
      <c r="K40" s="218">
        <v>194</v>
      </c>
      <c r="L40" s="218">
        <v>0</v>
      </c>
      <c r="M40" s="227" t="s">
        <v>137</v>
      </c>
      <c r="N40" s="218">
        <v>0</v>
      </c>
      <c r="O40" s="218">
        <v>23</v>
      </c>
      <c r="P40" s="218">
        <v>127</v>
      </c>
      <c r="Q40" s="280">
        <f t="shared" si="10"/>
        <v>150</v>
      </c>
      <c r="R40" s="218">
        <v>0</v>
      </c>
      <c r="S40" s="218">
        <v>0</v>
      </c>
      <c r="T40" s="218">
        <v>0</v>
      </c>
      <c r="U40" s="218">
        <v>0</v>
      </c>
      <c r="V40" s="218">
        <v>0</v>
      </c>
      <c r="W40" s="218">
        <v>0</v>
      </c>
      <c r="X40" s="218">
        <v>0</v>
      </c>
      <c r="Y40" s="218">
        <v>0</v>
      </c>
      <c r="Z40" s="218">
        <v>0</v>
      </c>
      <c r="AA40" s="218">
        <v>23</v>
      </c>
      <c r="AB40" s="218">
        <v>127</v>
      </c>
      <c r="AC40" s="280">
        <f t="shared" si="16"/>
        <v>150</v>
      </c>
      <c r="AD40" s="218">
        <v>0</v>
      </c>
      <c r="AE40" s="2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23</v>
      </c>
      <c r="AN40" s="18">
        <v>127</v>
      </c>
      <c r="AO40" s="68">
        <f t="shared" si="17"/>
        <v>150</v>
      </c>
      <c r="AP40" s="18">
        <v>0</v>
      </c>
      <c r="AQ40" s="18">
        <v>0</v>
      </c>
    </row>
    <row r="41" spans="1:43" s="2" customFormat="1" x14ac:dyDescent="0.25">
      <c r="A41" s="218">
        <v>29</v>
      </c>
      <c r="B41" s="218" t="s">
        <v>138</v>
      </c>
      <c r="C41" s="227" t="s">
        <v>139</v>
      </c>
      <c r="D41" s="227" t="s">
        <v>136</v>
      </c>
      <c r="E41" s="218"/>
      <c r="F41" s="218"/>
      <c r="G41" s="283"/>
      <c r="H41" s="39"/>
      <c r="I41" s="218"/>
      <c r="J41" s="218">
        <v>82</v>
      </c>
      <c r="K41" s="218">
        <v>273</v>
      </c>
      <c r="L41" s="218">
        <v>0</v>
      </c>
      <c r="M41" s="227" t="s">
        <v>140</v>
      </c>
      <c r="N41" s="218">
        <v>0</v>
      </c>
      <c r="O41" s="218">
        <v>81</v>
      </c>
      <c r="P41" s="218">
        <v>192</v>
      </c>
      <c r="Q41" s="280">
        <f t="shared" si="10"/>
        <v>273</v>
      </c>
      <c r="R41" s="218">
        <v>0</v>
      </c>
      <c r="S41" s="218">
        <v>0</v>
      </c>
      <c r="T41" s="218">
        <v>0</v>
      </c>
      <c r="U41" s="218">
        <v>0</v>
      </c>
      <c r="V41" s="218">
        <v>0</v>
      </c>
      <c r="W41" s="218">
        <v>0</v>
      </c>
      <c r="X41" s="218">
        <v>0</v>
      </c>
      <c r="Y41" s="218">
        <v>0</v>
      </c>
      <c r="Z41" s="218">
        <v>0</v>
      </c>
      <c r="AA41" s="218">
        <v>81</v>
      </c>
      <c r="AB41" s="218">
        <v>192</v>
      </c>
      <c r="AC41" s="280">
        <v>273</v>
      </c>
      <c r="AD41" s="218">
        <v>0</v>
      </c>
      <c r="AE41" s="2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81</v>
      </c>
      <c r="AN41" s="18">
        <v>192</v>
      </c>
      <c r="AO41" s="68">
        <f t="shared" si="17"/>
        <v>273</v>
      </c>
      <c r="AP41" s="18">
        <v>0</v>
      </c>
      <c r="AQ41" s="18">
        <v>0</v>
      </c>
    </row>
    <row r="42" spans="1:43" s="2" customFormat="1" x14ac:dyDescent="0.25">
      <c r="A42" s="218">
        <v>30</v>
      </c>
      <c r="B42" s="218" t="s">
        <v>141</v>
      </c>
      <c r="C42" s="227" t="s">
        <v>142</v>
      </c>
      <c r="D42" s="227" t="s">
        <v>67</v>
      </c>
      <c r="E42" s="218"/>
      <c r="F42" s="218"/>
      <c r="G42" s="283"/>
      <c r="H42" s="39"/>
      <c r="I42" s="218"/>
      <c r="J42" s="218">
        <v>530</v>
      </c>
      <c r="K42" s="218">
        <v>975</v>
      </c>
      <c r="L42" s="218">
        <v>65</v>
      </c>
      <c r="M42" s="227" t="s">
        <v>143</v>
      </c>
      <c r="N42" s="218">
        <v>270</v>
      </c>
      <c r="O42" s="218">
        <v>260</v>
      </c>
      <c r="P42" s="218">
        <v>445</v>
      </c>
      <c r="Q42" s="280">
        <f t="shared" si="10"/>
        <v>975</v>
      </c>
      <c r="R42" s="218">
        <v>65</v>
      </c>
      <c r="S42" s="218">
        <v>0</v>
      </c>
      <c r="T42" s="218">
        <v>0</v>
      </c>
      <c r="U42" s="218">
        <v>0</v>
      </c>
      <c r="V42" s="218">
        <v>0</v>
      </c>
      <c r="W42" s="218">
        <v>0</v>
      </c>
      <c r="X42" s="218">
        <v>0</v>
      </c>
      <c r="Y42" s="218">
        <v>0</v>
      </c>
      <c r="Z42" s="218">
        <v>270</v>
      </c>
      <c r="AA42" s="218">
        <v>260</v>
      </c>
      <c r="AB42" s="218">
        <v>445</v>
      </c>
      <c r="AC42" s="280">
        <f t="shared" si="16"/>
        <v>975</v>
      </c>
      <c r="AD42" s="218">
        <v>65</v>
      </c>
      <c r="AE42" s="2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270</v>
      </c>
      <c r="AM42" s="18">
        <v>260</v>
      </c>
      <c r="AN42" s="18">
        <v>445</v>
      </c>
      <c r="AO42" s="68">
        <f t="shared" si="17"/>
        <v>975</v>
      </c>
      <c r="AP42" s="18">
        <v>65</v>
      </c>
      <c r="AQ42" s="18">
        <v>0</v>
      </c>
    </row>
    <row r="43" spans="1:43" s="2" customFormat="1" x14ac:dyDescent="0.25">
      <c r="A43" s="218">
        <v>31</v>
      </c>
      <c r="B43" s="218" t="s">
        <v>144</v>
      </c>
      <c r="C43" s="227" t="s">
        <v>145</v>
      </c>
      <c r="D43" s="227" t="s">
        <v>146</v>
      </c>
      <c r="E43" s="218"/>
      <c r="F43" s="218"/>
      <c r="G43" s="283"/>
      <c r="H43" s="39"/>
      <c r="I43" s="218"/>
      <c r="J43" s="218">
        <v>89</v>
      </c>
      <c r="K43" s="218">
        <v>397</v>
      </c>
      <c r="L43" s="218">
        <v>256</v>
      </c>
      <c r="M43" s="227" t="s">
        <v>147</v>
      </c>
      <c r="N43" s="218">
        <v>0</v>
      </c>
      <c r="O43" s="218">
        <v>89</v>
      </c>
      <c r="P43" s="218">
        <v>308</v>
      </c>
      <c r="Q43" s="280">
        <f t="shared" si="10"/>
        <v>397</v>
      </c>
      <c r="R43" s="218">
        <v>256</v>
      </c>
      <c r="S43" s="218">
        <v>0</v>
      </c>
      <c r="T43" s="218">
        <v>0</v>
      </c>
      <c r="U43" s="218">
        <v>0</v>
      </c>
      <c r="V43" s="218">
        <v>0</v>
      </c>
      <c r="W43" s="218">
        <v>0</v>
      </c>
      <c r="X43" s="218">
        <v>0</v>
      </c>
      <c r="Y43" s="218">
        <v>0</v>
      </c>
      <c r="Z43" s="218">
        <v>0</v>
      </c>
      <c r="AA43" s="218">
        <v>89</v>
      </c>
      <c r="AB43" s="218">
        <v>308</v>
      </c>
      <c r="AC43" s="280">
        <f t="shared" si="16"/>
        <v>397</v>
      </c>
      <c r="AD43" s="218">
        <v>256</v>
      </c>
      <c r="AE43" s="2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89</v>
      </c>
      <c r="AN43" s="18">
        <v>308</v>
      </c>
      <c r="AO43" s="68">
        <f t="shared" si="17"/>
        <v>397</v>
      </c>
      <c r="AP43" s="18">
        <v>256</v>
      </c>
      <c r="AQ43" s="18">
        <v>0</v>
      </c>
    </row>
    <row r="44" spans="1:43" s="2" customFormat="1" x14ac:dyDescent="0.25">
      <c r="A44" s="218">
        <v>32</v>
      </c>
      <c r="B44" s="218" t="s">
        <v>148</v>
      </c>
      <c r="C44" s="227" t="s">
        <v>149</v>
      </c>
      <c r="D44" s="227" t="s">
        <v>150</v>
      </c>
      <c r="E44" s="218"/>
      <c r="F44" s="218"/>
      <c r="G44" s="283"/>
      <c r="H44" s="39"/>
      <c r="I44" s="218"/>
      <c r="J44" s="218">
        <v>275</v>
      </c>
      <c r="K44" s="218">
        <v>563</v>
      </c>
      <c r="L44" s="218">
        <v>253</v>
      </c>
      <c r="M44" s="227" t="s">
        <v>151</v>
      </c>
      <c r="N44" s="218">
        <v>13</v>
      </c>
      <c r="O44" s="218">
        <v>93</v>
      </c>
      <c r="P44" s="218">
        <v>278</v>
      </c>
      <c r="Q44" s="280">
        <f t="shared" si="10"/>
        <v>384</v>
      </c>
      <c r="R44" s="218">
        <v>253</v>
      </c>
      <c r="S44" s="218">
        <v>0</v>
      </c>
      <c r="T44" s="218">
        <v>0</v>
      </c>
      <c r="U44" s="218">
        <v>0</v>
      </c>
      <c r="V44" s="218">
        <v>0</v>
      </c>
      <c r="W44" s="218">
        <v>0</v>
      </c>
      <c r="X44" s="218">
        <v>0</v>
      </c>
      <c r="Y44" s="218">
        <v>0</v>
      </c>
      <c r="Z44" s="218">
        <v>13</v>
      </c>
      <c r="AA44" s="218">
        <v>93</v>
      </c>
      <c r="AB44" s="218">
        <v>278</v>
      </c>
      <c r="AC44" s="280">
        <f t="shared" si="16"/>
        <v>384</v>
      </c>
      <c r="AD44" s="218">
        <v>253</v>
      </c>
      <c r="AE44" s="2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13</v>
      </c>
      <c r="AM44" s="18">
        <v>93</v>
      </c>
      <c r="AN44" s="18">
        <v>278</v>
      </c>
      <c r="AO44" s="68">
        <f t="shared" si="17"/>
        <v>384</v>
      </c>
      <c r="AP44" s="18">
        <v>253</v>
      </c>
      <c r="AQ44" s="18">
        <v>0</v>
      </c>
    </row>
    <row r="45" spans="1:43" s="2" customFormat="1" ht="37.5" x14ac:dyDescent="0.25">
      <c r="A45" s="218">
        <v>33</v>
      </c>
      <c r="B45" s="218" t="s">
        <v>152</v>
      </c>
      <c r="C45" s="227" t="s">
        <v>153</v>
      </c>
      <c r="D45" s="227" t="s">
        <v>154</v>
      </c>
      <c r="E45" s="218"/>
      <c r="F45" s="218"/>
      <c r="G45" s="283"/>
      <c r="H45" s="39"/>
      <c r="I45" s="218"/>
      <c r="J45" s="218">
        <v>283</v>
      </c>
      <c r="K45" s="218">
        <v>892</v>
      </c>
      <c r="L45" s="218">
        <v>609</v>
      </c>
      <c r="M45" s="227" t="s">
        <v>155</v>
      </c>
      <c r="N45" s="218">
        <v>0</v>
      </c>
      <c r="O45" s="218">
        <v>283</v>
      </c>
      <c r="P45" s="218">
        <v>609</v>
      </c>
      <c r="Q45" s="280">
        <f t="shared" si="10"/>
        <v>892</v>
      </c>
      <c r="R45" s="218">
        <v>0</v>
      </c>
      <c r="S45" s="218">
        <v>0</v>
      </c>
      <c r="T45" s="218">
        <v>0</v>
      </c>
      <c r="U45" s="218">
        <v>0</v>
      </c>
      <c r="V45" s="218">
        <v>0</v>
      </c>
      <c r="W45" s="218">
        <v>0</v>
      </c>
      <c r="X45" s="218">
        <v>0</v>
      </c>
      <c r="Y45" s="218">
        <v>0</v>
      </c>
      <c r="Z45" s="218">
        <v>0</v>
      </c>
      <c r="AA45" s="218">
        <v>283</v>
      </c>
      <c r="AB45" s="218">
        <v>609</v>
      </c>
      <c r="AC45" s="280">
        <f t="shared" si="16"/>
        <v>892</v>
      </c>
      <c r="AD45" s="218">
        <v>0</v>
      </c>
      <c r="AE45" s="2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283</v>
      </c>
      <c r="AN45" s="18">
        <v>609</v>
      </c>
      <c r="AO45" s="68">
        <f t="shared" si="17"/>
        <v>892</v>
      </c>
      <c r="AP45" s="18">
        <v>0</v>
      </c>
      <c r="AQ45" s="18">
        <v>0</v>
      </c>
    </row>
    <row r="46" spans="1:43" s="2" customFormat="1" x14ac:dyDescent="0.25">
      <c r="A46" s="218">
        <v>34</v>
      </c>
      <c r="B46" s="218" t="s">
        <v>156</v>
      </c>
      <c r="C46" s="227" t="s">
        <v>157</v>
      </c>
      <c r="D46" s="227" t="s">
        <v>158</v>
      </c>
      <c r="E46" s="218"/>
      <c r="F46" s="218"/>
      <c r="G46" s="283"/>
      <c r="H46" s="39"/>
      <c r="I46" s="218"/>
      <c r="J46" s="218">
        <v>8</v>
      </c>
      <c r="K46" s="218">
        <v>34</v>
      </c>
      <c r="L46" s="218">
        <v>0</v>
      </c>
      <c r="M46" s="227" t="s">
        <v>159</v>
      </c>
      <c r="N46" s="218">
        <v>0</v>
      </c>
      <c r="O46" s="218">
        <v>4</v>
      </c>
      <c r="P46" s="218">
        <v>26</v>
      </c>
      <c r="Q46" s="280">
        <f t="shared" si="10"/>
        <v>30</v>
      </c>
      <c r="R46" s="218">
        <v>0</v>
      </c>
      <c r="S46" s="218">
        <v>0</v>
      </c>
      <c r="T46" s="218">
        <v>0</v>
      </c>
      <c r="U46" s="218">
        <v>0</v>
      </c>
      <c r="V46" s="218">
        <v>0</v>
      </c>
      <c r="W46" s="218">
        <v>0</v>
      </c>
      <c r="X46" s="218">
        <v>0</v>
      </c>
      <c r="Y46" s="218">
        <v>0</v>
      </c>
      <c r="Z46" s="218">
        <v>0</v>
      </c>
      <c r="AA46" s="218">
        <v>4</v>
      </c>
      <c r="AB46" s="218">
        <v>26</v>
      </c>
      <c r="AC46" s="280">
        <f t="shared" si="16"/>
        <v>30</v>
      </c>
      <c r="AD46" s="218">
        <v>0</v>
      </c>
      <c r="AE46" s="2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4</v>
      </c>
      <c r="AN46" s="18">
        <v>26</v>
      </c>
      <c r="AO46" s="68">
        <f t="shared" si="17"/>
        <v>30</v>
      </c>
      <c r="AP46" s="18">
        <v>0</v>
      </c>
      <c r="AQ46" s="18">
        <v>0</v>
      </c>
    </row>
    <row r="47" spans="1:43" s="2" customFormat="1" ht="37.5" x14ac:dyDescent="0.25">
      <c r="A47" s="218">
        <v>35</v>
      </c>
      <c r="B47" s="218" t="s">
        <v>160</v>
      </c>
      <c r="C47" s="227" t="s">
        <v>161</v>
      </c>
      <c r="D47" s="227" t="s">
        <v>136</v>
      </c>
      <c r="E47" s="218"/>
      <c r="F47" s="218"/>
      <c r="G47" s="283"/>
      <c r="H47" s="39"/>
      <c r="I47" s="218"/>
      <c r="J47" s="218">
        <v>31</v>
      </c>
      <c r="K47" s="218">
        <v>90</v>
      </c>
      <c r="L47" s="218">
        <v>0</v>
      </c>
      <c r="M47" s="227" t="s">
        <v>162</v>
      </c>
      <c r="N47" s="218">
        <v>0</v>
      </c>
      <c r="O47" s="218">
        <v>13</v>
      </c>
      <c r="P47" s="218">
        <v>59</v>
      </c>
      <c r="Q47" s="280">
        <f t="shared" si="10"/>
        <v>72</v>
      </c>
      <c r="R47" s="218">
        <v>0</v>
      </c>
      <c r="S47" s="218">
        <v>0</v>
      </c>
      <c r="T47" s="218">
        <v>0</v>
      </c>
      <c r="U47" s="218">
        <v>0</v>
      </c>
      <c r="V47" s="218">
        <v>0</v>
      </c>
      <c r="W47" s="218">
        <v>0</v>
      </c>
      <c r="X47" s="218">
        <v>0</v>
      </c>
      <c r="Y47" s="218">
        <v>0</v>
      </c>
      <c r="Z47" s="218">
        <v>0</v>
      </c>
      <c r="AA47" s="218">
        <v>13</v>
      </c>
      <c r="AB47" s="218">
        <v>59</v>
      </c>
      <c r="AC47" s="280">
        <f t="shared" si="16"/>
        <v>72</v>
      </c>
      <c r="AD47" s="218">
        <v>0</v>
      </c>
      <c r="AE47" s="2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13</v>
      </c>
      <c r="AN47" s="18">
        <v>59</v>
      </c>
      <c r="AO47" s="68">
        <f t="shared" si="17"/>
        <v>72</v>
      </c>
      <c r="AP47" s="18">
        <v>0</v>
      </c>
      <c r="AQ47" s="18">
        <v>0</v>
      </c>
    </row>
    <row r="48" spans="1:43" s="2" customFormat="1" ht="37.5" x14ac:dyDescent="0.25">
      <c r="A48" s="218">
        <v>36</v>
      </c>
      <c r="B48" s="218" t="s">
        <v>163</v>
      </c>
      <c r="C48" s="227" t="s">
        <v>164</v>
      </c>
      <c r="D48" s="227" t="s">
        <v>165</v>
      </c>
      <c r="E48" s="218"/>
      <c r="F48" s="218"/>
      <c r="G48" s="283"/>
      <c r="H48" s="39"/>
      <c r="I48" s="218"/>
      <c r="J48" s="218">
        <v>60</v>
      </c>
      <c r="K48" s="218">
        <v>154</v>
      </c>
      <c r="L48" s="218">
        <v>0</v>
      </c>
      <c r="M48" s="227" t="s">
        <v>166</v>
      </c>
      <c r="N48" s="218">
        <v>0</v>
      </c>
      <c r="O48" s="218">
        <v>58</v>
      </c>
      <c r="P48" s="218">
        <v>93</v>
      </c>
      <c r="Q48" s="280">
        <f t="shared" si="10"/>
        <v>151</v>
      </c>
      <c r="R48" s="218">
        <v>0</v>
      </c>
      <c r="S48" s="218">
        <v>0</v>
      </c>
      <c r="T48" s="218">
        <v>0</v>
      </c>
      <c r="U48" s="218">
        <v>0</v>
      </c>
      <c r="V48" s="218">
        <v>0</v>
      </c>
      <c r="W48" s="218">
        <v>0</v>
      </c>
      <c r="X48" s="218">
        <v>0</v>
      </c>
      <c r="Y48" s="218">
        <v>0</v>
      </c>
      <c r="Z48" s="218">
        <v>0</v>
      </c>
      <c r="AA48" s="218">
        <v>58</v>
      </c>
      <c r="AB48" s="218">
        <v>93</v>
      </c>
      <c r="AC48" s="280">
        <f t="shared" si="16"/>
        <v>151</v>
      </c>
      <c r="AD48" s="218">
        <v>0</v>
      </c>
      <c r="AE48" s="2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58</v>
      </c>
      <c r="AN48" s="18">
        <v>93</v>
      </c>
      <c r="AO48" s="68">
        <f t="shared" si="17"/>
        <v>151</v>
      </c>
      <c r="AP48" s="18">
        <v>0</v>
      </c>
      <c r="AQ48" s="18">
        <v>0</v>
      </c>
    </row>
    <row r="49" spans="1:43" s="282" customFormat="1" ht="37.5" x14ac:dyDescent="0.25">
      <c r="A49" s="218">
        <v>37</v>
      </c>
      <c r="B49" s="218" t="s">
        <v>167</v>
      </c>
      <c r="C49" s="227" t="s">
        <v>168</v>
      </c>
      <c r="D49" s="227" t="s">
        <v>169</v>
      </c>
      <c r="E49" s="218"/>
      <c r="F49" s="218"/>
      <c r="G49" s="283"/>
      <c r="H49" s="39"/>
      <c r="I49" s="218"/>
      <c r="J49" s="218">
        <v>205</v>
      </c>
      <c r="K49" s="218">
        <v>205</v>
      </c>
      <c r="L49" s="218">
        <v>0</v>
      </c>
      <c r="M49" s="227" t="s">
        <v>170</v>
      </c>
      <c r="N49" s="218">
        <v>0</v>
      </c>
      <c r="O49" s="218">
        <v>205</v>
      </c>
      <c r="P49" s="218">
        <v>0</v>
      </c>
      <c r="Q49" s="280">
        <f t="shared" si="10"/>
        <v>205</v>
      </c>
      <c r="R49" s="218">
        <v>0</v>
      </c>
      <c r="S49" s="218">
        <v>0</v>
      </c>
      <c r="T49" s="218">
        <v>0</v>
      </c>
      <c r="U49" s="218">
        <v>0</v>
      </c>
      <c r="V49" s="218">
        <v>0</v>
      </c>
      <c r="W49" s="218">
        <v>0</v>
      </c>
      <c r="X49" s="218">
        <v>0</v>
      </c>
      <c r="Y49" s="218">
        <v>0</v>
      </c>
      <c r="Z49" s="218">
        <v>0</v>
      </c>
      <c r="AA49" s="218">
        <v>205</v>
      </c>
      <c r="AB49" s="218">
        <v>0</v>
      </c>
      <c r="AC49" s="280">
        <f t="shared" si="16"/>
        <v>205</v>
      </c>
      <c r="AD49" s="218">
        <v>0</v>
      </c>
      <c r="AE49" s="2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205</v>
      </c>
      <c r="AN49" s="18">
        <v>0</v>
      </c>
      <c r="AO49" s="68">
        <f t="shared" si="17"/>
        <v>205</v>
      </c>
      <c r="AP49" s="18">
        <v>0</v>
      </c>
      <c r="AQ49" s="18">
        <v>0</v>
      </c>
    </row>
    <row r="50" spans="1:43" s="2" customFormat="1" ht="37.5" x14ac:dyDescent="0.25">
      <c r="A50" s="218">
        <v>38</v>
      </c>
      <c r="B50" s="218"/>
      <c r="C50" s="227" t="s">
        <v>171</v>
      </c>
      <c r="D50" s="227" t="s">
        <v>39</v>
      </c>
      <c r="E50" s="218"/>
      <c r="F50" s="218"/>
      <c r="G50" s="283"/>
      <c r="H50" s="39"/>
      <c r="I50" s="218"/>
      <c r="J50" s="218">
        <v>0</v>
      </c>
      <c r="K50" s="218">
        <v>181</v>
      </c>
      <c r="L50" s="218">
        <v>0</v>
      </c>
      <c r="M50" s="33" t="s">
        <v>172</v>
      </c>
      <c r="N50" s="218">
        <v>0</v>
      </c>
      <c r="O50" s="218">
        <v>0</v>
      </c>
      <c r="P50" s="218">
        <v>181</v>
      </c>
      <c r="Q50" s="280">
        <f t="shared" si="10"/>
        <v>181</v>
      </c>
      <c r="R50" s="218">
        <v>0</v>
      </c>
      <c r="S50" s="218">
        <v>0</v>
      </c>
      <c r="T50" s="218">
        <v>0</v>
      </c>
      <c r="U50" s="218">
        <v>0</v>
      </c>
      <c r="V50" s="218">
        <v>0</v>
      </c>
      <c r="W50" s="218">
        <v>0</v>
      </c>
      <c r="X50" s="218">
        <v>0</v>
      </c>
      <c r="Y50" s="218">
        <v>0</v>
      </c>
      <c r="Z50" s="218">
        <v>0</v>
      </c>
      <c r="AA50" s="218">
        <v>0</v>
      </c>
      <c r="AB50" s="218">
        <v>181</v>
      </c>
      <c r="AC50" s="280">
        <f t="shared" si="16"/>
        <v>181</v>
      </c>
      <c r="AD50" s="218">
        <v>0</v>
      </c>
      <c r="AE50" s="2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181</v>
      </c>
      <c r="AO50" s="68">
        <f t="shared" si="17"/>
        <v>181</v>
      </c>
      <c r="AP50" s="18">
        <v>0</v>
      </c>
      <c r="AQ50" s="18">
        <v>0</v>
      </c>
    </row>
    <row r="51" spans="1:43" s="2" customFormat="1" ht="37.5" x14ac:dyDescent="0.25">
      <c r="A51" s="218">
        <v>39</v>
      </c>
      <c r="B51" s="218"/>
      <c r="C51" s="227" t="s">
        <v>173</v>
      </c>
      <c r="D51" s="227" t="s">
        <v>39</v>
      </c>
      <c r="E51" s="218"/>
      <c r="F51" s="218"/>
      <c r="G51" s="283"/>
      <c r="H51" s="39"/>
      <c r="I51" s="218"/>
      <c r="J51" s="218">
        <v>0</v>
      </c>
      <c r="K51" s="218">
        <v>0</v>
      </c>
      <c r="L51" s="218">
        <v>1633</v>
      </c>
      <c r="M51" s="33" t="s">
        <v>172</v>
      </c>
      <c r="N51" s="218">
        <v>0</v>
      </c>
      <c r="O51" s="218">
        <v>0</v>
      </c>
      <c r="P51" s="218">
        <v>0</v>
      </c>
      <c r="Q51" s="280">
        <f t="shared" si="10"/>
        <v>0</v>
      </c>
      <c r="R51" s="218">
        <v>1633</v>
      </c>
      <c r="S51" s="218">
        <v>0</v>
      </c>
      <c r="T51" s="218">
        <v>0</v>
      </c>
      <c r="U51" s="218">
        <v>0</v>
      </c>
      <c r="V51" s="218">
        <v>0</v>
      </c>
      <c r="W51" s="218">
        <v>0</v>
      </c>
      <c r="X51" s="218">
        <v>0</v>
      </c>
      <c r="Y51" s="218">
        <v>0</v>
      </c>
      <c r="Z51" s="218">
        <v>0</v>
      </c>
      <c r="AA51" s="218">
        <v>0</v>
      </c>
      <c r="AB51" s="218">
        <v>0</v>
      </c>
      <c r="AC51" s="280">
        <f t="shared" si="16"/>
        <v>0</v>
      </c>
      <c r="AD51" s="218">
        <v>1633</v>
      </c>
      <c r="AE51" s="2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68">
        <f t="shared" si="17"/>
        <v>0</v>
      </c>
      <c r="AP51" s="18">
        <v>1633</v>
      </c>
      <c r="AQ51" s="18">
        <v>0</v>
      </c>
    </row>
    <row r="52" spans="1:43" s="2" customFormat="1" ht="37.5" x14ac:dyDescent="0.25">
      <c r="A52" s="218">
        <v>40</v>
      </c>
      <c r="B52" s="218"/>
      <c r="C52" s="227" t="s">
        <v>174</v>
      </c>
      <c r="D52" s="227" t="s">
        <v>39</v>
      </c>
      <c r="E52" s="218"/>
      <c r="F52" s="218"/>
      <c r="G52" s="283"/>
      <c r="H52" s="39"/>
      <c r="I52" s="218"/>
      <c r="J52" s="218">
        <v>0</v>
      </c>
      <c r="K52" s="218">
        <v>0</v>
      </c>
      <c r="L52" s="218">
        <v>655</v>
      </c>
      <c r="M52" s="33" t="s">
        <v>172</v>
      </c>
      <c r="N52" s="218">
        <v>0</v>
      </c>
      <c r="O52" s="218">
        <v>0</v>
      </c>
      <c r="P52" s="218">
        <v>0</v>
      </c>
      <c r="Q52" s="280">
        <f t="shared" si="10"/>
        <v>0</v>
      </c>
      <c r="R52" s="218">
        <v>655</v>
      </c>
      <c r="S52" s="218">
        <v>0</v>
      </c>
      <c r="T52" s="218">
        <v>0</v>
      </c>
      <c r="U52" s="218">
        <v>0</v>
      </c>
      <c r="V52" s="218">
        <v>0</v>
      </c>
      <c r="W52" s="218">
        <v>0</v>
      </c>
      <c r="X52" s="218">
        <v>0</v>
      </c>
      <c r="Y52" s="218">
        <v>0</v>
      </c>
      <c r="Z52" s="218">
        <v>0</v>
      </c>
      <c r="AA52" s="218">
        <v>0</v>
      </c>
      <c r="AB52" s="218">
        <v>0</v>
      </c>
      <c r="AC52" s="280">
        <f t="shared" si="16"/>
        <v>0</v>
      </c>
      <c r="AD52" s="218">
        <v>655</v>
      </c>
      <c r="AE52" s="2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68">
        <f t="shared" si="17"/>
        <v>0</v>
      </c>
      <c r="AP52" s="18">
        <v>655</v>
      </c>
      <c r="AQ52" s="18">
        <v>0</v>
      </c>
    </row>
    <row r="53" spans="1:43" s="2" customFormat="1" x14ac:dyDescent="0.25">
      <c r="A53" s="218">
        <v>41</v>
      </c>
      <c r="B53" s="218" t="s">
        <v>175</v>
      </c>
      <c r="C53" s="218" t="s">
        <v>176</v>
      </c>
      <c r="D53" s="218" t="s">
        <v>102</v>
      </c>
      <c r="E53" s="218"/>
      <c r="F53" s="218"/>
      <c r="G53" s="283"/>
      <c r="H53" s="39"/>
      <c r="I53" s="33"/>
      <c r="J53" s="218">
        <v>793</v>
      </c>
      <c r="K53" s="218">
        <v>1446</v>
      </c>
      <c r="L53" s="218">
        <v>0</v>
      </c>
      <c r="M53" s="227" t="s">
        <v>177</v>
      </c>
      <c r="N53" s="218">
        <v>0</v>
      </c>
      <c r="O53" s="218">
        <v>793</v>
      </c>
      <c r="P53" s="218">
        <v>653</v>
      </c>
      <c r="Q53" s="280">
        <f t="shared" si="10"/>
        <v>1446</v>
      </c>
      <c r="R53" s="218">
        <v>0</v>
      </c>
      <c r="S53" s="218">
        <v>0</v>
      </c>
      <c r="T53" s="218">
        <v>0</v>
      </c>
      <c r="U53" s="218">
        <v>0</v>
      </c>
      <c r="V53" s="218">
        <v>0</v>
      </c>
      <c r="W53" s="218">
        <v>0</v>
      </c>
      <c r="X53" s="218">
        <v>0</v>
      </c>
      <c r="Y53" s="218">
        <v>0</v>
      </c>
      <c r="Z53" s="218">
        <v>0</v>
      </c>
      <c r="AA53" s="218">
        <v>793</v>
      </c>
      <c r="AB53" s="218">
        <v>653</v>
      </c>
      <c r="AC53" s="280">
        <f t="shared" si="16"/>
        <v>1446</v>
      </c>
      <c r="AD53" s="218">
        <v>0</v>
      </c>
      <c r="AE53" s="2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793</v>
      </c>
      <c r="AN53" s="18">
        <v>653</v>
      </c>
      <c r="AO53" s="68">
        <f t="shared" si="17"/>
        <v>1446</v>
      </c>
      <c r="AP53" s="18">
        <v>0</v>
      </c>
      <c r="AQ53" s="18">
        <v>0</v>
      </c>
    </row>
    <row r="54" spans="1:43" s="2" customFormat="1" ht="37.5" x14ac:dyDescent="0.25">
      <c r="A54" s="218">
        <v>42</v>
      </c>
      <c r="B54" s="218" t="s">
        <v>178</v>
      </c>
      <c r="C54" s="227" t="s">
        <v>179</v>
      </c>
      <c r="D54" s="227" t="s">
        <v>62</v>
      </c>
      <c r="E54" s="218"/>
      <c r="F54" s="218"/>
      <c r="G54" s="283"/>
      <c r="H54" s="39"/>
      <c r="I54" s="218"/>
      <c r="J54" s="218">
        <v>42</v>
      </c>
      <c r="K54" s="218">
        <v>124</v>
      </c>
      <c r="L54" s="218">
        <v>0</v>
      </c>
      <c r="M54" s="227" t="s">
        <v>180</v>
      </c>
      <c r="N54" s="218">
        <v>0</v>
      </c>
      <c r="O54" s="218">
        <v>36</v>
      </c>
      <c r="P54" s="218">
        <v>81</v>
      </c>
      <c r="Q54" s="280">
        <f t="shared" si="10"/>
        <v>117</v>
      </c>
      <c r="R54" s="218">
        <v>0</v>
      </c>
      <c r="S54" s="218">
        <v>0</v>
      </c>
      <c r="T54" s="218">
        <v>0</v>
      </c>
      <c r="U54" s="218">
        <v>0</v>
      </c>
      <c r="V54" s="218">
        <v>0</v>
      </c>
      <c r="W54" s="218">
        <v>0</v>
      </c>
      <c r="X54" s="218">
        <v>0</v>
      </c>
      <c r="Y54" s="218">
        <v>0</v>
      </c>
      <c r="Z54" s="218">
        <v>0</v>
      </c>
      <c r="AA54" s="218">
        <v>36</v>
      </c>
      <c r="AB54" s="218">
        <v>81</v>
      </c>
      <c r="AC54" s="280">
        <f t="shared" si="16"/>
        <v>117</v>
      </c>
      <c r="AD54" s="218">
        <v>0</v>
      </c>
      <c r="AE54" s="2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36</v>
      </c>
      <c r="AN54" s="18">
        <v>81</v>
      </c>
      <c r="AO54" s="68">
        <f t="shared" si="17"/>
        <v>117</v>
      </c>
      <c r="AP54" s="18">
        <v>0</v>
      </c>
      <c r="AQ54" s="18">
        <v>0</v>
      </c>
    </row>
    <row r="55" spans="1:43" s="281" customFormat="1" ht="37.5" x14ac:dyDescent="0.25">
      <c r="A55" s="218">
        <v>43</v>
      </c>
      <c r="B55" s="138"/>
      <c r="C55" s="134" t="s">
        <v>181</v>
      </c>
      <c r="D55" s="134" t="s">
        <v>182</v>
      </c>
      <c r="E55" s="134"/>
      <c r="F55" s="285"/>
      <c r="G55" s="286"/>
      <c r="H55" s="287"/>
      <c r="I55" s="288"/>
      <c r="J55" s="138">
        <v>160</v>
      </c>
      <c r="K55" s="138">
        <v>439</v>
      </c>
      <c r="L55" s="138">
        <v>485</v>
      </c>
      <c r="M55" s="134" t="s">
        <v>183</v>
      </c>
      <c r="N55" s="138"/>
      <c r="O55" s="138">
        <v>160</v>
      </c>
      <c r="P55" s="289">
        <v>278</v>
      </c>
      <c r="Q55" s="138">
        <v>438</v>
      </c>
      <c r="R55" s="138">
        <v>485</v>
      </c>
      <c r="S55" s="290">
        <v>0</v>
      </c>
      <c r="T55" s="138">
        <v>0</v>
      </c>
      <c r="U55" s="289">
        <v>0</v>
      </c>
      <c r="V55" s="138">
        <v>0</v>
      </c>
      <c r="W55" s="138">
        <v>0</v>
      </c>
      <c r="X55" s="138">
        <v>0</v>
      </c>
      <c r="Y55" s="286" t="s">
        <v>184</v>
      </c>
      <c r="Z55" s="138">
        <v>0</v>
      </c>
      <c r="AA55" s="138">
        <v>160</v>
      </c>
      <c r="AB55" s="138">
        <v>278</v>
      </c>
      <c r="AC55" s="290">
        <f t="shared" si="16"/>
        <v>438</v>
      </c>
      <c r="AD55" s="138">
        <v>485</v>
      </c>
      <c r="AE55" s="138">
        <v>0</v>
      </c>
      <c r="AF55" s="18">
        <v>0</v>
      </c>
      <c r="AG55" s="138">
        <v>0</v>
      </c>
      <c r="AH55" s="138">
        <v>0</v>
      </c>
      <c r="AI55" s="138">
        <v>0</v>
      </c>
      <c r="AJ55" s="138">
        <v>0</v>
      </c>
      <c r="AK55" s="286" t="s">
        <v>184</v>
      </c>
      <c r="AL55" s="138">
        <v>0</v>
      </c>
      <c r="AM55" s="18">
        <v>160</v>
      </c>
      <c r="AN55" s="138">
        <v>278</v>
      </c>
      <c r="AO55" s="290">
        <f t="shared" ref="AO55:AO57" si="18">AL55+AM55+AN55</f>
        <v>438</v>
      </c>
      <c r="AP55" s="138">
        <v>485</v>
      </c>
      <c r="AQ55" s="138">
        <v>0</v>
      </c>
    </row>
    <row r="56" spans="1:43" s="281" customFormat="1" ht="37.5" x14ac:dyDescent="0.25">
      <c r="A56" s="218">
        <v>44</v>
      </c>
      <c r="B56" s="138"/>
      <c r="C56" s="134" t="s">
        <v>185</v>
      </c>
      <c r="D56" s="134" t="s">
        <v>186</v>
      </c>
      <c r="E56" s="134"/>
      <c r="F56" s="285"/>
      <c r="G56" s="286"/>
      <c r="H56" s="287"/>
      <c r="I56" s="288"/>
      <c r="J56" s="138">
        <v>12</v>
      </c>
      <c r="K56" s="138">
        <v>189</v>
      </c>
      <c r="L56" s="138">
        <v>0</v>
      </c>
      <c r="M56" s="134" t="s">
        <v>187</v>
      </c>
      <c r="N56" s="138"/>
      <c r="O56" s="138">
        <v>12</v>
      </c>
      <c r="P56" s="289">
        <v>171</v>
      </c>
      <c r="Q56" s="138">
        <v>183</v>
      </c>
      <c r="R56" s="138">
        <v>0</v>
      </c>
      <c r="S56" s="290">
        <v>0</v>
      </c>
      <c r="T56" s="138">
        <v>0</v>
      </c>
      <c r="U56" s="289">
        <v>0</v>
      </c>
      <c r="V56" s="138">
        <v>0</v>
      </c>
      <c r="W56" s="138">
        <v>0</v>
      </c>
      <c r="X56" s="138">
        <v>0</v>
      </c>
      <c r="Y56" s="286" t="s">
        <v>184</v>
      </c>
      <c r="Z56" s="138">
        <v>0</v>
      </c>
      <c r="AA56" s="138">
        <v>12</v>
      </c>
      <c r="AB56" s="138">
        <v>171</v>
      </c>
      <c r="AC56" s="290">
        <f t="shared" si="16"/>
        <v>183</v>
      </c>
      <c r="AD56" s="138">
        <v>0</v>
      </c>
      <c r="AE56" s="138">
        <v>0</v>
      </c>
      <c r="AF56" s="18">
        <v>0</v>
      </c>
      <c r="AG56" s="138">
        <v>0</v>
      </c>
      <c r="AH56" s="138">
        <v>0</v>
      </c>
      <c r="AI56" s="138">
        <v>0</v>
      </c>
      <c r="AJ56" s="138">
        <v>0</v>
      </c>
      <c r="AK56" s="286" t="s">
        <v>184</v>
      </c>
      <c r="AL56" s="138">
        <v>0</v>
      </c>
      <c r="AM56" s="18">
        <v>12</v>
      </c>
      <c r="AN56" s="138">
        <v>171</v>
      </c>
      <c r="AO56" s="290">
        <f t="shared" si="18"/>
        <v>183</v>
      </c>
      <c r="AP56" s="138">
        <v>0</v>
      </c>
      <c r="AQ56" s="138">
        <v>0</v>
      </c>
    </row>
    <row r="57" spans="1:43" s="2" customFormat="1" ht="37.5" x14ac:dyDescent="0.25">
      <c r="A57" s="218">
        <v>45</v>
      </c>
      <c r="B57" s="289"/>
      <c r="C57" s="137" t="s">
        <v>188</v>
      </c>
      <c r="D57" s="137" t="s">
        <v>182</v>
      </c>
      <c r="E57" s="289"/>
      <c r="F57" s="291"/>
      <c r="G57" s="292"/>
      <c r="H57" s="293"/>
      <c r="I57" s="294"/>
      <c r="J57" s="289">
        <v>0</v>
      </c>
      <c r="K57" s="289">
        <v>0</v>
      </c>
      <c r="L57" s="289">
        <v>568</v>
      </c>
      <c r="M57" s="3" t="s">
        <v>189</v>
      </c>
      <c r="N57" s="289">
        <v>0</v>
      </c>
      <c r="O57" s="289">
        <v>0</v>
      </c>
      <c r="P57" s="289">
        <v>0</v>
      </c>
      <c r="Q57" s="289">
        <v>0</v>
      </c>
      <c r="R57" s="289">
        <v>568</v>
      </c>
      <c r="S57" s="295">
        <v>0</v>
      </c>
      <c r="T57" s="289">
        <v>0</v>
      </c>
      <c r="U57" s="289">
        <v>0</v>
      </c>
      <c r="V57" s="289">
        <v>0</v>
      </c>
      <c r="W57" s="289">
        <v>0</v>
      </c>
      <c r="X57" s="289">
        <v>0</v>
      </c>
      <c r="Y57" s="289">
        <v>0</v>
      </c>
      <c r="Z57" s="289">
        <v>0</v>
      </c>
      <c r="AA57" s="289">
        <v>0</v>
      </c>
      <c r="AB57" s="289">
        <v>0</v>
      </c>
      <c r="AC57" s="295">
        <f t="shared" si="16"/>
        <v>0</v>
      </c>
      <c r="AD57" s="289">
        <v>568</v>
      </c>
      <c r="AE57" s="289">
        <v>0</v>
      </c>
      <c r="AF57" s="18">
        <v>0</v>
      </c>
      <c r="AG57" s="138">
        <v>0</v>
      </c>
      <c r="AH57" s="138">
        <v>0</v>
      </c>
      <c r="AI57" s="138">
        <v>0</v>
      </c>
      <c r="AJ57" s="138">
        <v>0</v>
      </c>
      <c r="AK57" s="138">
        <v>0</v>
      </c>
      <c r="AL57" s="138">
        <v>0</v>
      </c>
      <c r="AM57" s="18">
        <v>0</v>
      </c>
      <c r="AN57" s="138">
        <v>0</v>
      </c>
      <c r="AO57" s="290">
        <f t="shared" si="18"/>
        <v>0</v>
      </c>
      <c r="AP57" s="138">
        <v>568</v>
      </c>
      <c r="AQ57" s="138">
        <v>0</v>
      </c>
    </row>
    <row r="58" spans="1:43" x14ac:dyDescent="0.25">
      <c r="D58" s="5"/>
      <c r="E58" s="5"/>
      <c r="F58" s="5"/>
      <c r="G58" s="6"/>
      <c r="H58" s="4"/>
      <c r="O58" s="4" t="s">
        <v>190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F58" s="8"/>
      <c r="AG58" s="9"/>
      <c r="AH58" s="9"/>
      <c r="AI58" s="9"/>
      <c r="AJ58" s="9"/>
      <c r="AK58" s="9"/>
      <c r="AL58" s="9"/>
      <c r="AM58" s="8"/>
    </row>
    <row r="59" spans="1:43" ht="33" x14ac:dyDescent="0.25">
      <c r="D59" s="5"/>
      <c r="E59" s="5"/>
      <c r="F59" s="5"/>
      <c r="G59" s="6"/>
      <c r="H59" s="4"/>
      <c r="AD59" s="10"/>
      <c r="AE59" s="10"/>
      <c r="AF59" s="11"/>
      <c r="AG59" s="12" t="s">
        <v>965</v>
      </c>
      <c r="AH59" s="10"/>
      <c r="AI59" s="10"/>
      <c r="AJ59" s="10"/>
      <c r="AK59" s="10"/>
      <c r="AL59" s="38"/>
      <c r="AM59" s="38" t="s">
        <v>191</v>
      </c>
      <c r="AN59" s="38"/>
      <c r="AP59" s="296" t="s">
        <v>966</v>
      </c>
    </row>
    <row r="60" spans="1:43" x14ac:dyDescent="0.25">
      <c r="D60" s="5"/>
      <c r="E60" s="5"/>
      <c r="F60" s="5"/>
      <c r="G60" s="6"/>
      <c r="H60" s="4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</row>
    <row r="61" spans="1:43" ht="27.75" x14ac:dyDescent="0.25">
      <c r="D61" s="5"/>
      <c r="E61" s="5"/>
      <c r="F61" s="5"/>
      <c r="G61" s="6"/>
      <c r="H61" s="4"/>
      <c r="O61" s="189" t="s">
        <v>192</v>
      </c>
      <c r="P61" s="189"/>
      <c r="Q61" s="189"/>
      <c r="R61" s="7"/>
      <c r="S61" s="7"/>
      <c r="T61" s="7"/>
      <c r="U61" s="7"/>
      <c r="V61" s="7"/>
      <c r="W61" s="7"/>
      <c r="X61" s="7"/>
      <c r="Y61" s="7"/>
      <c r="Z61" s="7"/>
      <c r="AA61" s="7"/>
      <c r="AD61" s="9"/>
      <c r="AE61" s="9"/>
      <c r="AF61" s="8"/>
      <c r="AG61" s="13"/>
      <c r="AH61" s="9"/>
      <c r="AI61" s="9"/>
      <c r="AJ61" s="9"/>
      <c r="AK61" s="9"/>
      <c r="AM61" s="38" t="s">
        <v>193</v>
      </c>
      <c r="AP61" s="297"/>
    </row>
    <row r="62" spans="1:43" ht="33" x14ac:dyDescent="0.25">
      <c r="D62" s="5"/>
      <c r="E62" s="5"/>
      <c r="F62" s="5"/>
      <c r="G62" s="6"/>
      <c r="H62" s="4"/>
      <c r="AG62" s="296" t="s">
        <v>964</v>
      </c>
      <c r="AP62" s="296" t="s">
        <v>194</v>
      </c>
    </row>
  </sheetData>
  <mergeCells count="35">
    <mergeCell ref="D2:R2"/>
    <mergeCell ref="A3:R3"/>
    <mergeCell ref="F4:H4"/>
    <mergeCell ref="J4:M4"/>
    <mergeCell ref="N4:R4"/>
    <mergeCell ref="AQ4:AQ6"/>
    <mergeCell ref="T5:T6"/>
    <mergeCell ref="U5:U6"/>
    <mergeCell ref="V5:V6"/>
    <mergeCell ref="W5:W6"/>
    <mergeCell ref="T4:Y4"/>
    <mergeCell ref="Z4:AD4"/>
    <mergeCell ref="AE4:AE6"/>
    <mergeCell ref="AF4:AK4"/>
    <mergeCell ref="AL4:AP4"/>
    <mergeCell ref="AJ5:AJ6"/>
    <mergeCell ref="AK5:AK6"/>
    <mergeCell ref="AO5:AO6"/>
    <mergeCell ref="AP5:AP6"/>
    <mergeCell ref="X5:X6"/>
    <mergeCell ref="Y5:Y6"/>
    <mergeCell ref="F10:I10"/>
    <mergeCell ref="F12:H12"/>
    <mergeCell ref="AH5:AH6"/>
    <mergeCell ref="AI5:AI6"/>
    <mergeCell ref="S4:S6"/>
    <mergeCell ref="J5:L5"/>
    <mergeCell ref="M5:M6"/>
    <mergeCell ref="Q5:Q6"/>
    <mergeCell ref="R5:R6"/>
    <mergeCell ref="AC5:AC6"/>
    <mergeCell ref="AD5:AD6"/>
    <mergeCell ref="AF5:AF6"/>
    <mergeCell ref="AG5:AG6"/>
    <mergeCell ref="F9:I9"/>
  </mergeCells>
  <pageMargins left="0.7" right="0.7" top="0.75" bottom="0.75" header="0.3" footer="0.3"/>
  <pageSetup paperSize="9" scale="33" orientation="portrait" verticalDpi="0" r:id="rId1"/>
  <colBreaks count="2" manualBreakCount="2">
    <brk id="25" max="1048575" man="1"/>
    <brk id="43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2"/>
  <sheetViews>
    <sheetView view="pageBreakPreview" zoomScale="60" zoomScaleNormal="60" workbookViewId="0">
      <selection activeCell="AD20" sqref="AD20"/>
    </sheetView>
  </sheetViews>
  <sheetFormatPr defaultColWidth="9.140625" defaultRowHeight="18.75" x14ac:dyDescent="0.25"/>
  <cols>
    <col min="1" max="1" width="25.85546875" style="38" customWidth="1"/>
    <col min="2" max="2" width="14" style="4" customWidth="1"/>
    <col min="3" max="3" width="31.7109375" style="4" customWidth="1"/>
    <col min="4" max="4" width="30.7109375" style="5" customWidth="1"/>
    <col min="5" max="5" width="27.5703125" style="5" customWidth="1"/>
    <col min="6" max="6" width="10.140625" style="5" customWidth="1"/>
    <col min="7" max="7" width="15.7109375" style="6" customWidth="1"/>
    <col min="8" max="8" width="6" style="4" customWidth="1"/>
    <col min="9" max="9" width="18.85546875" style="4" customWidth="1"/>
    <col min="10" max="10" width="9.28515625" style="4" bestFit="1" customWidth="1"/>
    <col min="11" max="11" width="20.28515625" style="4" customWidth="1"/>
    <col min="12" max="12" width="8.42578125" style="4" customWidth="1"/>
    <col min="13" max="13" width="31.7109375" style="5" customWidth="1"/>
    <col min="14" max="14" width="8" style="4" hidden="1" customWidth="1"/>
    <col min="15" max="15" width="8.42578125" style="4" hidden="1" customWidth="1"/>
    <col min="16" max="16" width="9.140625" style="4" hidden="1" customWidth="1"/>
    <col min="17" max="17" width="10.140625" style="4" hidden="1" customWidth="1"/>
    <col min="18" max="20" width="9.140625" style="4" hidden="1" customWidth="1"/>
    <col min="21" max="21" width="8.85546875" style="4" hidden="1" customWidth="1"/>
    <col min="22" max="22" width="2" style="4" hidden="1" customWidth="1"/>
    <col min="23" max="24" width="9.140625" style="4" hidden="1" customWidth="1"/>
    <col min="25" max="26" width="9.140625" style="4" customWidth="1"/>
    <col min="27" max="27" width="11.7109375" style="4" customWidth="1"/>
    <col min="28" max="28" width="12" style="4" customWidth="1"/>
    <col min="29" max="29" width="9.140625" style="4" customWidth="1"/>
    <col min="30" max="30" width="23.140625" style="4" customWidth="1"/>
    <col min="31" max="31" width="12.5703125" style="6" customWidth="1"/>
    <col min="32" max="32" width="13.5703125" style="6" customWidth="1"/>
    <col min="33" max="33" width="17.85546875" style="6" customWidth="1"/>
    <col min="34" max="34" width="17.42578125" style="6" customWidth="1"/>
    <col min="35" max="35" width="14.28515625" style="6" customWidth="1"/>
    <col min="36" max="36" width="15.7109375" style="6" customWidth="1"/>
    <col min="37" max="38" width="9.28515625" style="6" bestFit="1" customWidth="1"/>
    <col min="39" max="39" width="10" style="6" bestFit="1" customWidth="1"/>
    <col min="40" max="40" width="15" style="6" customWidth="1"/>
    <col min="41" max="41" width="9.28515625" style="6" bestFit="1" customWidth="1"/>
    <col min="42" max="42" width="23.140625" style="6" customWidth="1"/>
    <col min="43" max="16384" width="9.140625" style="4"/>
  </cols>
  <sheetData>
    <row r="1" spans="1:42" ht="27" x14ac:dyDescent="0.25">
      <c r="A1" s="311" t="s">
        <v>196</v>
      </c>
      <c r="B1" s="403" t="s">
        <v>401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</row>
    <row r="2" spans="1:42" ht="22.5" x14ac:dyDescent="0.25">
      <c r="D2" s="237"/>
      <c r="E2" s="312" t="s">
        <v>197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42" ht="72" customHeight="1" x14ac:dyDescent="0.25">
      <c r="A3" s="413"/>
      <c r="B3" s="393" t="s">
        <v>3</v>
      </c>
      <c r="C3" s="393" t="s">
        <v>4</v>
      </c>
      <c r="D3" s="393" t="s">
        <v>5</v>
      </c>
      <c r="E3" s="393" t="s">
        <v>6</v>
      </c>
      <c r="F3" s="385" t="s">
        <v>7</v>
      </c>
      <c r="G3" s="419"/>
      <c r="H3" s="420"/>
      <c r="I3" s="393" t="s">
        <v>8</v>
      </c>
      <c r="J3" s="388" t="s">
        <v>9</v>
      </c>
      <c r="K3" s="389"/>
      <c r="L3" s="389"/>
      <c r="M3" s="390"/>
      <c r="N3" s="388" t="s">
        <v>10</v>
      </c>
      <c r="O3" s="389"/>
      <c r="P3" s="389"/>
      <c r="Q3" s="389"/>
      <c r="R3" s="390"/>
      <c r="S3" s="393" t="s">
        <v>198</v>
      </c>
      <c r="T3" s="388" t="s">
        <v>199</v>
      </c>
      <c r="U3" s="389"/>
      <c r="V3" s="389"/>
      <c r="W3" s="389"/>
      <c r="X3" s="389"/>
      <c r="Y3" s="388" t="s">
        <v>200</v>
      </c>
      <c r="Z3" s="389"/>
      <c r="AA3" s="389"/>
      <c r="AB3" s="389"/>
      <c r="AC3" s="390"/>
      <c r="AD3" s="393" t="s">
        <v>198</v>
      </c>
      <c r="AE3" s="416" t="s">
        <v>406</v>
      </c>
      <c r="AF3" s="417"/>
      <c r="AG3" s="417"/>
      <c r="AH3" s="417"/>
      <c r="AI3" s="417"/>
      <c r="AJ3" s="418"/>
      <c r="AK3" s="416" t="s">
        <v>407</v>
      </c>
      <c r="AL3" s="417"/>
      <c r="AM3" s="417"/>
      <c r="AN3" s="417"/>
      <c r="AO3" s="418"/>
      <c r="AP3" s="394" t="s">
        <v>198</v>
      </c>
    </row>
    <row r="4" spans="1:42" ht="32.25" customHeight="1" x14ac:dyDescent="0.25">
      <c r="A4" s="414"/>
      <c r="B4" s="386"/>
      <c r="C4" s="386"/>
      <c r="D4" s="386"/>
      <c r="E4" s="386"/>
      <c r="F4" s="421"/>
      <c r="G4" s="422"/>
      <c r="H4" s="423"/>
      <c r="I4" s="386"/>
      <c r="J4" s="388" t="s">
        <v>14</v>
      </c>
      <c r="K4" s="389"/>
      <c r="L4" s="390"/>
      <c r="M4" s="391" t="s">
        <v>15</v>
      </c>
      <c r="N4" s="214"/>
      <c r="O4" s="214"/>
      <c r="P4" s="214"/>
      <c r="Q4" s="391" t="s">
        <v>16</v>
      </c>
      <c r="R4" s="391" t="s">
        <v>201</v>
      </c>
      <c r="S4" s="386"/>
      <c r="T4" s="391" t="s">
        <v>18</v>
      </c>
      <c r="U4" s="391" t="s">
        <v>19</v>
      </c>
      <c r="V4" s="391" t="s">
        <v>20</v>
      </c>
      <c r="W4" s="391" t="s">
        <v>21</v>
      </c>
      <c r="X4" s="391" t="s">
        <v>202</v>
      </c>
      <c r="Y4" s="214"/>
      <c r="Z4" s="214"/>
      <c r="AA4" s="214"/>
      <c r="AB4" s="391" t="s">
        <v>27</v>
      </c>
      <c r="AC4" s="391" t="s">
        <v>17</v>
      </c>
      <c r="AD4" s="386"/>
      <c r="AE4" s="409" t="s">
        <v>18</v>
      </c>
      <c r="AF4" s="409" t="s">
        <v>19</v>
      </c>
      <c r="AG4" s="409" t="s">
        <v>20</v>
      </c>
      <c r="AH4" s="409" t="s">
        <v>21</v>
      </c>
      <c r="AI4" s="409" t="s">
        <v>202</v>
      </c>
      <c r="AJ4" s="409" t="s">
        <v>203</v>
      </c>
      <c r="AK4" s="198"/>
      <c r="AL4" s="198"/>
      <c r="AM4" s="198"/>
      <c r="AN4" s="409" t="s">
        <v>29</v>
      </c>
      <c r="AO4" s="409" t="s">
        <v>30</v>
      </c>
      <c r="AP4" s="383"/>
    </row>
    <row r="5" spans="1:42" ht="78" customHeight="1" x14ac:dyDescent="0.25">
      <c r="A5" s="415"/>
      <c r="B5" s="387"/>
      <c r="C5" s="387"/>
      <c r="D5" s="387"/>
      <c r="E5" s="387"/>
      <c r="F5" s="424"/>
      <c r="G5" s="425"/>
      <c r="H5" s="426"/>
      <c r="I5" s="387"/>
      <c r="J5" s="215" t="s">
        <v>31</v>
      </c>
      <c r="K5" s="215" t="s">
        <v>27</v>
      </c>
      <c r="L5" s="215" t="s">
        <v>17</v>
      </c>
      <c r="M5" s="392"/>
      <c r="N5" s="215" t="s">
        <v>24</v>
      </c>
      <c r="O5" s="215" t="s">
        <v>25</v>
      </c>
      <c r="P5" s="215" t="s">
        <v>26</v>
      </c>
      <c r="Q5" s="392"/>
      <c r="R5" s="392"/>
      <c r="S5" s="387"/>
      <c r="T5" s="392"/>
      <c r="U5" s="392"/>
      <c r="V5" s="392"/>
      <c r="W5" s="392"/>
      <c r="X5" s="392"/>
      <c r="Y5" s="215" t="s">
        <v>24</v>
      </c>
      <c r="Z5" s="215" t="s">
        <v>25</v>
      </c>
      <c r="AA5" s="215" t="s">
        <v>26</v>
      </c>
      <c r="AB5" s="392"/>
      <c r="AC5" s="392"/>
      <c r="AD5" s="387"/>
      <c r="AE5" s="410"/>
      <c r="AF5" s="410"/>
      <c r="AG5" s="410"/>
      <c r="AH5" s="410"/>
      <c r="AI5" s="410"/>
      <c r="AJ5" s="410"/>
      <c r="AK5" s="199" t="s">
        <v>24</v>
      </c>
      <c r="AL5" s="199" t="s">
        <v>25</v>
      </c>
      <c r="AM5" s="199" t="s">
        <v>28</v>
      </c>
      <c r="AN5" s="410"/>
      <c r="AO5" s="410"/>
      <c r="AP5" s="384"/>
    </row>
    <row r="6" spans="1:42" x14ac:dyDescent="0.25">
      <c r="A6" s="413"/>
      <c r="B6" s="236"/>
      <c r="C6" s="247"/>
      <c r="D6" s="69"/>
      <c r="E6" s="101"/>
      <c r="F6" s="106"/>
      <c r="G6" s="300" t="s">
        <v>204</v>
      </c>
      <c r="H6" s="300"/>
      <c r="I6" s="301"/>
      <c r="J6" s="214"/>
      <c r="K6" s="214"/>
      <c r="L6" s="214"/>
      <c r="M6" s="214"/>
      <c r="N6" s="214">
        <f t="shared" ref="N6:X6" si="0">N8+N9</f>
        <v>6373</v>
      </c>
      <c r="O6" s="214">
        <f t="shared" si="0"/>
        <v>46881</v>
      </c>
      <c r="P6" s="214">
        <f t="shared" si="0"/>
        <v>99684</v>
      </c>
      <c r="Q6" s="214">
        <f t="shared" si="0"/>
        <v>152938</v>
      </c>
      <c r="R6" s="214">
        <f t="shared" si="0"/>
        <v>79328</v>
      </c>
      <c r="S6" s="214">
        <f t="shared" si="0"/>
        <v>560</v>
      </c>
      <c r="T6" s="214">
        <f t="shared" si="0"/>
        <v>92</v>
      </c>
      <c r="U6" s="214">
        <f t="shared" si="0"/>
        <v>6</v>
      </c>
      <c r="V6" s="214">
        <f t="shared" si="0"/>
        <v>0</v>
      </c>
      <c r="W6" s="214">
        <f t="shared" si="0"/>
        <v>0</v>
      </c>
      <c r="X6" s="214">
        <f t="shared" si="0"/>
        <v>0</v>
      </c>
      <c r="Y6" s="214">
        <f>Y8+Y9</f>
        <v>9638</v>
      </c>
      <c r="Z6" s="214">
        <f>Z8+Z9</f>
        <v>46599</v>
      </c>
      <c r="AA6" s="214">
        <f>AA8+AA9</f>
        <v>104753</v>
      </c>
      <c r="AB6" s="214">
        <f>AB8+AB9</f>
        <v>163064</v>
      </c>
      <c r="AC6" s="214">
        <f>AC8+AC9</f>
        <v>79187</v>
      </c>
      <c r="AD6" s="214">
        <f t="shared" ref="AD6:AJ6" si="1">AD8+AD9</f>
        <v>560</v>
      </c>
      <c r="AE6" s="198">
        <f t="shared" si="1"/>
        <v>540</v>
      </c>
      <c r="AF6" s="198">
        <f t="shared" si="1"/>
        <v>52</v>
      </c>
      <c r="AG6" s="198">
        <f t="shared" si="1"/>
        <v>2703</v>
      </c>
      <c r="AH6" s="198">
        <f t="shared" si="1"/>
        <v>0</v>
      </c>
      <c r="AI6" s="198">
        <f t="shared" si="1"/>
        <v>0</v>
      </c>
      <c r="AJ6" s="198">
        <f t="shared" si="1"/>
        <v>0</v>
      </c>
      <c r="AK6" s="198">
        <f>AK8+AK9</f>
        <v>9605</v>
      </c>
      <c r="AL6" s="198">
        <f>AL8+AL9</f>
        <v>46217</v>
      </c>
      <c r="AM6" s="198">
        <f>AM8+AM9</f>
        <v>108614</v>
      </c>
      <c r="AN6" s="198">
        <f>AN8+AN9</f>
        <v>164436</v>
      </c>
      <c r="AO6" s="198">
        <f>AO8+AO9</f>
        <v>80348</v>
      </c>
      <c r="AP6" s="198">
        <f t="shared" ref="AP6" si="2">AP8+AP9</f>
        <v>560</v>
      </c>
    </row>
    <row r="7" spans="1:42" x14ac:dyDescent="0.25">
      <c r="A7" s="414"/>
      <c r="B7" s="236"/>
      <c r="C7" s="254"/>
      <c r="D7" s="69"/>
      <c r="E7" s="302"/>
      <c r="F7" s="303"/>
      <c r="G7" s="231" t="s">
        <v>33</v>
      </c>
      <c r="H7" s="231"/>
      <c r="I7" s="11"/>
      <c r="J7" s="210"/>
      <c r="K7" s="211"/>
      <c r="L7" s="211"/>
      <c r="M7" s="211"/>
      <c r="N7" s="211"/>
      <c r="O7" s="211"/>
      <c r="P7" s="211"/>
      <c r="Q7" s="211"/>
      <c r="R7" s="211"/>
      <c r="S7" s="16"/>
      <c r="T7" s="218"/>
      <c r="U7" s="218"/>
      <c r="V7" s="218"/>
      <c r="W7" s="218"/>
      <c r="X7" s="218"/>
      <c r="Y7" s="16"/>
      <c r="Z7" s="16"/>
      <c r="AA7" s="16"/>
      <c r="AB7" s="218"/>
      <c r="AC7" s="16"/>
      <c r="AD7" s="17"/>
      <c r="AE7" s="18"/>
      <c r="AF7" s="18"/>
      <c r="AG7" s="18"/>
      <c r="AH7" s="18"/>
      <c r="AI7" s="18"/>
      <c r="AJ7" s="18"/>
      <c r="AK7" s="19"/>
      <c r="AL7" s="19"/>
      <c r="AM7" s="19"/>
      <c r="AN7" s="18"/>
      <c r="AO7" s="19"/>
      <c r="AP7" s="20"/>
    </row>
    <row r="8" spans="1:42" x14ac:dyDescent="0.25">
      <c r="A8" s="414"/>
      <c r="B8" s="236"/>
      <c r="C8" s="254"/>
      <c r="D8" s="69"/>
      <c r="E8" s="302"/>
      <c r="F8" s="303"/>
      <c r="G8" s="231" t="s">
        <v>34</v>
      </c>
      <c r="H8" s="231"/>
      <c r="I8" s="20"/>
      <c r="J8" s="215"/>
      <c r="K8" s="215"/>
      <c r="L8" s="215"/>
      <c r="M8" s="215"/>
      <c r="N8" s="215">
        <f t="shared" ref="N8:AP8" si="3">N10</f>
        <v>1330</v>
      </c>
      <c r="O8" s="215">
        <f t="shared" si="3"/>
        <v>15808</v>
      </c>
      <c r="P8" s="215">
        <f t="shared" si="3"/>
        <v>16651</v>
      </c>
      <c r="Q8" s="215">
        <f t="shared" si="3"/>
        <v>33789</v>
      </c>
      <c r="R8" s="215">
        <f t="shared" si="3"/>
        <v>3060</v>
      </c>
      <c r="S8" s="215">
        <f t="shared" si="3"/>
        <v>0</v>
      </c>
      <c r="T8" s="215">
        <f t="shared" si="3"/>
        <v>92</v>
      </c>
      <c r="U8" s="215">
        <f t="shared" si="3"/>
        <v>6</v>
      </c>
      <c r="V8" s="215">
        <f t="shared" si="3"/>
        <v>0</v>
      </c>
      <c r="W8" s="215">
        <f t="shared" si="3"/>
        <v>0</v>
      </c>
      <c r="X8" s="215">
        <f t="shared" si="3"/>
        <v>0</v>
      </c>
      <c r="Y8" s="215">
        <f>Y10</f>
        <v>4595</v>
      </c>
      <c r="Z8" s="215">
        <f>SUM(Z11:Z28)</f>
        <v>15526</v>
      </c>
      <c r="AA8" s="215">
        <f>SUM(AA11:AA28)</f>
        <v>23589</v>
      </c>
      <c r="AB8" s="215">
        <f>SUM(AB11:AB28)</f>
        <v>43710</v>
      </c>
      <c r="AC8" s="215">
        <f>SUM(AC11:AC28)</f>
        <v>2919</v>
      </c>
      <c r="AD8" s="215">
        <f t="shared" si="3"/>
        <v>0</v>
      </c>
      <c r="AE8" s="199">
        <f t="shared" si="3"/>
        <v>540</v>
      </c>
      <c r="AF8" s="199">
        <f t="shared" si="3"/>
        <v>52</v>
      </c>
      <c r="AG8" s="199">
        <f t="shared" si="3"/>
        <v>2703</v>
      </c>
      <c r="AH8" s="199">
        <f t="shared" si="3"/>
        <v>0</v>
      </c>
      <c r="AI8" s="199">
        <f t="shared" si="3"/>
        <v>0</v>
      </c>
      <c r="AJ8" s="199">
        <f t="shared" si="3"/>
        <v>0</v>
      </c>
      <c r="AK8" s="199">
        <f>AK21+AK26</f>
        <v>4562</v>
      </c>
      <c r="AL8" s="199">
        <f>AL11+AL12+AL13+AL15+AL16+AL17+AL20+AL21</f>
        <v>15144</v>
      </c>
      <c r="AM8" s="199">
        <f>SUM(AM11:AM31)</f>
        <v>25141</v>
      </c>
      <c r="AN8" s="199">
        <f>SUM(AN11:AN31)</f>
        <v>44847</v>
      </c>
      <c r="AO8" s="199">
        <f>SUM(AO11:AO31)</f>
        <v>3886</v>
      </c>
      <c r="AP8" s="199">
        <f t="shared" si="3"/>
        <v>0</v>
      </c>
    </row>
    <row r="9" spans="1:42" x14ac:dyDescent="0.25">
      <c r="A9" s="415"/>
      <c r="B9" s="236"/>
      <c r="C9" s="254"/>
      <c r="D9" s="69"/>
      <c r="E9" s="302"/>
      <c r="F9" s="303"/>
      <c r="G9" s="231" t="s">
        <v>35</v>
      </c>
      <c r="H9" s="231"/>
      <c r="I9" s="20"/>
      <c r="J9" s="216"/>
      <c r="K9" s="216"/>
      <c r="L9" s="216"/>
      <c r="M9" s="216"/>
      <c r="N9" s="216">
        <f t="shared" ref="N9:X9" si="4">N32</f>
        <v>5043</v>
      </c>
      <c r="O9" s="216">
        <f t="shared" si="4"/>
        <v>31073</v>
      </c>
      <c r="P9" s="216">
        <f t="shared" si="4"/>
        <v>83033</v>
      </c>
      <c r="Q9" s="216">
        <f t="shared" si="4"/>
        <v>119149</v>
      </c>
      <c r="R9" s="216">
        <f t="shared" si="4"/>
        <v>76268</v>
      </c>
      <c r="S9" s="216">
        <f t="shared" si="4"/>
        <v>560</v>
      </c>
      <c r="T9" s="216">
        <f t="shared" si="4"/>
        <v>0</v>
      </c>
      <c r="U9" s="216">
        <f t="shared" si="4"/>
        <v>0</v>
      </c>
      <c r="V9" s="216">
        <f t="shared" si="4"/>
        <v>0</v>
      </c>
      <c r="W9" s="216">
        <f t="shared" si="4"/>
        <v>0</v>
      </c>
      <c r="X9" s="216">
        <f t="shared" si="4"/>
        <v>0</v>
      </c>
      <c r="Y9" s="216">
        <f>Y32</f>
        <v>5043</v>
      </c>
      <c r="Z9" s="216">
        <f>Z32</f>
        <v>31073</v>
      </c>
      <c r="AA9" s="216">
        <f>AA32</f>
        <v>81164</v>
      </c>
      <c r="AB9" s="216">
        <f>AB32</f>
        <v>119354</v>
      </c>
      <c r="AC9" s="216">
        <f t="shared" ref="AC9:AJ9" si="5">AC32</f>
        <v>76268</v>
      </c>
      <c r="AD9" s="216">
        <f t="shared" si="5"/>
        <v>560</v>
      </c>
      <c r="AE9" s="219">
        <f t="shared" si="5"/>
        <v>0</v>
      </c>
      <c r="AF9" s="219">
        <f t="shared" si="5"/>
        <v>0</v>
      </c>
      <c r="AG9" s="219">
        <f t="shared" si="5"/>
        <v>0</v>
      </c>
      <c r="AH9" s="219">
        <f t="shared" si="5"/>
        <v>0</v>
      </c>
      <c r="AI9" s="219">
        <f t="shared" si="5"/>
        <v>0</v>
      </c>
      <c r="AJ9" s="219">
        <f t="shared" si="5"/>
        <v>0</v>
      </c>
      <c r="AK9" s="219">
        <f>AK32</f>
        <v>5043</v>
      </c>
      <c r="AL9" s="219">
        <f>AL32</f>
        <v>31073</v>
      </c>
      <c r="AM9" s="219">
        <f>AM32</f>
        <v>83473</v>
      </c>
      <c r="AN9" s="219">
        <f>AN32</f>
        <v>119589</v>
      </c>
      <c r="AO9" s="219">
        <f t="shared" ref="AO9:AP9" si="6">AO32</f>
        <v>76462</v>
      </c>
      <c r="AP9" s="219">
        <f t="shared" si="6"/>
        <v>560</v>
      </c>
    </row>
    <row r="10" spans="1:42" s="237" customFormat="1" x14ac:dyDescent="0.25">
      <c r="A10" s="22"/>
      <c r="B10" s="217"/>
      <c r="C10" s="232" t="s">
        <v>36</v>
      </c>
      <c r="D10" s="217"/>
      <c r="E10" s="217"/>
      <c r="F10" s="304"/>
      <c r="G10" s="305"/>
      <c r="H10" s="306"/>
      <c r="I10" s="232"/>
      <c r="J10" s="232"/>
      <c r="K10" s="232"/>
      <c r="L10" s="232"/>
      <c r="M10" s="232"/>
      <c r="N10" s="232">
        <f t="shared" ref="N10:AD10" si="7">SUM(N11:N21)</f>
        <v>1330</v>
      </c>
      <c r="O10" s="232">
        <f t="shared" si="7"/>
        <v>15808</v>
      </c>
      <c r="P10" s="232">
        <f t="shared" si="7"/>
        <v>16651</v>
      </c>
      <c r="Q10" s="232">
        <f t="shared" si="7"/>
        <v>33789</v>
      </c>
      <c r="R10" s="232">
        <f t="shared" si="7"/>
        <v>3060</v>
      </c>
      <c r="S10" s="232">
        <f t="shared" si="7"/>
        <v>0</v>
      </c>
      <c r="T10" s="232">
        <f t="shared" si="7"/>
        <v>92</v>
      </c>
      <c r="U10" s="232">
        <f t="shared" si="7"/>
        <v>6</v>
      </c>
      <c r="V10" s="232">
        <f t="shared" si="7"/>
        <v>0</v>
      </c>
      <c r="W10" s="232">
        <f t="shared" si="7"/>
        <v>0</v>
      </c>
      <c r="X10" s="232">
        <f t="shared" si="7"/>
        <v>0</v>
      </c>
      <c r="Y10" s="232">
        <f>Y21+Y26</f>
        <v>4595</v>
      </c>
      <c r="Z10" s="232">
        <f>SUM(Z11:Z28)</f>
        <v>15526</v>
      </c>
      <c r="AA10" s="232">
        <f>SUM(AA11:AA28)</f>
        <v>23589</v>
      </c>
      <c r="AB10" s="232">
        <f>SUM(AB11:AB28)</f>
        <v>43710</v>
      </c>
      <c r="AC10" s="232">
        <f>SUM(AC11:AC28)</f>
        <v>2919</v>
      </c>
      <c r="AD10" s="232">
        <f t="shared" si="7"/>
        <v>0</v>
      </c>
      <c r="AE10" s="22">
        <f>SUM(AE11:AE28)</f>
        <v>540</v>
      </c>
      <c r="AF10" s="22">
        <f>SUM(AF11:AF28)</f>
        <v>52</v>
      </c>
      <c r="AG10" s="22">
        <f>SUM(AG11:AG31)</f>
        <v>2703</v>
      </c>
      <c r="AH10" s="22">
        <f>SUM(AH11:AH28)</f>
        <v>0</v>
      </c>
      <c r="AI10" s="22">
        <f t="shared" ref="AI10:AP10" si="8">SUM(AI11:AI21)</f>
        <v>0</v>
      </c>
      <c r="AJ10" s="22">
        <f t="shared" si="8"/>
        <v>0</v>
      </c>
      <c r="AK10" s="22">
        <f>SUM(AK11:AK31)</f>
        <v>4562</v>
      </c>
      <c r="AL10" s="22">
        <f>SUM(AL11:AL31)</f>
        <v>15144</v>
      </c>
      <c r="AM10" s="22">
        <f>SUM(AM11:AM31)</f>
        <v>25141</v>
      </c>
      <c r="AN10" s="22">
        <f>SUM(AN11:AN31)</f>
        <v>44847</v>
      </c>
      <c r="AO10" s="22">
        <f>SUM(AO11:AO31)</f>
        <v>3886</v>
      </c>
      <c r="AP10" s="22">
        <f t="shared" si="8"/>
        <v>0</v>
      </c>
    </row>
    <row r="11" spans="1:42" s="38" customFormat="1" ht="54.75" customHeight="1" x14ac:dyDescent="0.25">
      <c r="A11" s="18">
        <v>1</v>
      </c>
      <c r="B11" s="19" t="s">
        <v>205</v>
      </c>
      <c r="C11" s="18" t="s">
        <v>206</v>
      </c>
      <c r="D11" s="27" t="s">
        <v>76</v>
      </c>
      <c r="E11" s="27" t="s">
        <v>207</v>
      </c>
      <c r="F11" s="23" t="s">
        <v>41</v>
      </c>
      <c r="G11" s="24">
        <v>3468</v>
      </c>
      <c r="H11" s="25" t="s">
        <v>49</v>
      </c>
      <c r="I11" s="26">
        <v>45961</v>
      </c>
      <c r="J11" s="18">
        <v>13954</v>
      </c>
      <c r="K11" s="18">
        <v>15841</v>
      </c>
      <c r="L11" s="18">
        <v>0</v>
      </c>
      <c r="M11" s="27" t="s">
        <v>208</v>
      </c>
      <c r="N11" s="18">
        <v>0</v>
      </c>
      <c r="O11" s="18">
        <v>9991</v>
      </c>
      <c r="P11" s="18">
        <v>1887</v>
      </c>
      <c r="Q11" s="18">
        <v>11878</v>
      </c>
      <c r="R11" s="2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9780</v>
      </c>
      <c r="AA11" s="18">
        <v>1759</v>
      </c>
      <c r="AB11" s="18">
        <v>11539</v>
      </c>
      <c r="AC11" s="28">
        <v>0</v>
      </c>
      <c r="AD11" s="18">
        <v>0</v>
      </c>
      <c r="AE11" s="18">
        <v>317</v>
      </c>
      <c r="AF11" s="18">
        <v>45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9418</v>
      </c>
      <c r="AM11" s="18">
        <v>1759</v>
      </c>
      <c r="AN11" s="18">
        <v>11177</v>
      </c>
      <c r="AO11" s="28">
        <v>0</v>
      </c>
      <c r="AP11" s="18">
        <v>0</v>
      </c>
    </row>
    <row r="12" spans="1:42" ht="46.5" customHeight="1" x14ac:dyDescent="0.25">
      <c r="A12" s="18">
        <v>2</v>
      </c>
      <c r="B12" s="16" t="s">
        <v>209</v>
      </c>
      <c r="C12" s="273" t="s">
        <v>210</v>
      </c>
      <c r="D12" s="273" t="s">
        <v>39</v>
      </c>
      <c r="E12" s="273" t="s">
        <v>40</v>
      </c>
      <c r="F12" s="227" t="s">
        <v>41</v>
      </c>
      <c r="G12" s="29" t="s">
        <v>211</v>
      </c>
      <c r="H12" s="30" t="s">
        <v>49</v>
      </c>
      <c r="I12" s="31">
        <v>45291</v>
      </c>
      <c r="J12" s="218">
        <v>1779</v>
      </c>
      <c r="K12" s="218">
        <v>7896</v>
      </c>
      <c r="L12" s="218">
        <v>0</v>
      </c>
      <c r="M12" s="227" t="s">
        <v>212</v>
      </c>
      <c r="N12" s="18">
        <v>0</v>
      </c>
      <c r="O12" s="18">
        <v>235</v>
      </c>
      <c r="P12" s="18">
        <v>2888</v>
      </c>
      <c r="Q12" s="18">
        <v>3123</v>
      </c>
      <c r="R12" s="28">
        <v>0</v>
      </c>
      <c r="S12" s="18">
        <v>0</v>
      </c>
      <c r="T12" s="18">
        <v>5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231</v>
      </c>
      <c r="AA12" s="18">
        <v>2883</v>
      </c>
      <c r="AB12" s="18">
        <v>3114</v>
      </c>
      <c r="AC12" s="18">
        <v>0</v>
      </c>
      <c r="AD12" s="18">
        <v>0</v>
      </c>
      <c r="AE12" s="18">
        <v>16</v>
      </c>
      <c r="AF12" s="18">
        <v>1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231</v>
      </c>
      <c r="AM12" s="18">
        <v>2866</v>
      </c>
      <c r="AN12" s="18">
        <v>3097</v>
      </c>
      <c r="AO12" s="18">
        <v>0</v>
      </c>
      <c r="AP12" s="18">
        <v>0</v>
      </c>
    </row>
    <row r="13" spans="1:42" ht="44.25" customHeight="1" x14ac:dyDescent="0.25">
      <c r="A13" s="18">
        <v>3</v>
      </c>
      <c r="B13" s="16" t="s">
        <v>209</v>
      </c>
      <c r="C13" s="273" t="s">
        <v>213</v>
      </c>
      <c r="D13" s="273" t="s">
        <v>39</v>
      </c>
      <c r="E13" s="273" t="s">
        <v>40</v>
      </c>
      <c r="F13" s="227" t="s">
        <v>41</v>
      </c>
      <c r="G13" s="32">
        <v>3196</v>
      </c>
      <c r="H13" s="30" t="s">
        <v>49</v>
      </c>
      <c r="I13" s="33">
        <v>46965</v>
      </c>
      <c r="J13" s="218">
        <v>2860</v>
      </c>
      <c r="K13" s="218">
        <v>10338</v>
      </c>
      <c r="L13" s="218">
        <v>0</v>
      </c>
      <c r="M13" s="227" t="s">
        <v>214</v>
      </c>
      <c r="N13" s="18">
        <v>0</v>
      </c>
      <c r="O13" s="18">
        <v>2312</v>
      </c>
      <c r="P13" s="18">
        <v>5840</v>
      </c>
      <c r="Q13" s="18">
        <v>8152</v>
      </c>
      <c r="R13" s="28">
        <v>0</v>
      </c>
      <c r="S13" s="18">
        <v>0</v>
      </c>
      <c r="T13" s="18">
        <v>37</v>
      </c>
      <c r="U13" s="18">
        <v>2</v>
      </c>
      <c r="V13" s="18">
        <v>0</v>
      </c>
      <c r="W13" s="18">
        <v>0</v>
      </c>
      <c r="X13" s="18">
        <v>0</v>
      </c>
      <c r="Y13" s="18">
        <v>0</v>
      </c>
      <c r="Z13" s="18">
        <v>2273</v>
      </c>
      <c r="AA13" s="18">
        <v>5786</v>
      </c>
      <c r="AB13" s="18">
        <v>8059</v>
      </c>
      <c r="AC13" s="18">
        <v>0</v>
      </c>
      <c r="AD13" s="18">
        <v>0</v>
      </c>
      <c r="AE13" s="18">
        <v>28</v>
      </c>
      <c r="AF13" s="18">
        <v>1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2261</v>
      </c>
      <c r="AM13" s="18">
        <v>5768</v>
      </c>
      <c r="AN13" s="18">
        <v>8029</v>
      </c>
      <c r="AO13" s="18">
        <v>0</v>
      </c>
      <c r="AP13" s="18">
        <v>0</v>
      </c>
    </row>
    <row r="14" spans="1:42" hidden="1" x14ac:dyDescent="0.25">
      <c r="A14" s="18"/>
      <c r="B14" s="16"/>
      <c r="C14" s="27"/>
      <c r="D14" s="27"/>
      <c r="E14" s="27"/>
      <c r="F14" s="27"/>
      <c r="G14" s="32"/>
      <c r="H14" s="34"/>
      <c r="I14" s="35"/>
      <c r="J14" s="18"/>
      <c r="K14" s="18"/>
      <c r="L14" s="18"/>
      <c r="M14" s="35"/>
      <c r="N14" s="18"/>
      <c r="O14" s="18"/>
      <c r="P14" s="18"/>
      <c r="Q14" s="18"/>
      <c r="R14" s="28"/>
      <c r="S14" s="18"/>
      <c r="T14" s="18"/>
      <c r="U14" s="18"/>
      <c r="V14" s="18"/>
      <c r="W14" s="18"/>
      <c r="X14" s="18"/>
      <c r="Y14" s="36"/>
      <c r="Z14" s="36"/>
      <c r="AA14" s="36"/>
      <c r="AB14" s="36"/>
      <c r="AC14" s="36"/>
      <c r="AD14" s="18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2" s="38" customFormat="1" ht="37.5" x14ac:dyDescent="0.25">
      <c r="A15" s="18">
        <v>4</v>
      </c>
      <c r="B15" s="19" t="s">
        <v>215</v>
      </c>
      <c r="C15" s="27" t="s">
        <v>216</v>
      </c>
      <c r="D15" s="27" t="s">
        <v>39</v>
      </c>
      <c r="E15" s="27" t="s">
        <v>217</v>
      </c>
      <c r="F15" s="27" t="s">
        <v>41</v>
      </c>
      <c r="G15" s="32">
        <v>3590</v>
      </c>
      <c r="H15" s="34" t="s">
        <v>49</v>
      </c>
      <c r="I15" s="35">
        <v>46934</v>
      </c>
      <c r="J15" s="18">
        <v>301</v>
      </c>
      <c r="K15" s="18">
        <v>3099</v>
      </c>
      <c r="L15" s="18">
        <v>2802</v>
      </c>
      <c r="M15" s="35" t="s">
        <v>218</v>
      </c>
      <c r="N15" s="18">
        <v>0</v>
      </c>
      <c r="O15" s="18">
        <v>301</v>
      </c>
      <c r="P15" s="18">
        <v>2798</v>
      </c>
      <c r="Q15" s="18">
        <f t="shared" ref="Q15:Q16" si="9">SUM(N15:P15)</f>
        <v>3099</v>
      </c>
      <c r="R15" s="28">
        <v>2637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301</v>
      </c>
      <c r="AA15" s="18">
        <v>2798</v>
      </c>
      <c r="AB15" s="18">
        <f t="shared" ref="AB15" si="10">SUM(Y15:AA15)</f>
        <v>3099</v>
      </c>
      <c r="AC15" s="28">
        <v>2584</v>
      </c>
      <c r="AD15" s="18">
        <v>0</v>
      </c>
      <c r="AE15" s="18">
        <v>30</v>
      </c>
      <c r="AF15" s="18">
        <v>1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301</v>
      </c>
      <c r="AM15" s="18">
        <v>2798</v>
      </c>
      <c r="AN15" s="18">
        <f t="shared" ref="AN15" si="11">SUM(AK15:AM15)</f>
        <v>3099</v>
      </c>
      <c r="AO15" s="28">
        <v>2553</v>
      </c>
      <c r="AP15" s="18">
        <v>0</v>
      </c>
    </row>
    <row r="16" spans="1:42" ht="48.75" customHeight="1" x14ac:dyDescent="0.25">
      <c r="A16" s="18">
        <v>5</v>
      </c>
      <c r="B16" s="16"/>
      <c r="C16" s="227" t="s">
        <v>219</v>
      </c>
      <c r="D16" s="227" t="s">
        <v>220</v>
      </c>
      <c r="E16" s="227" t="s">
        <v>221</v>
      </c>
      <c r="F16" s="227" t="s">
        <v>41</v>
      </c>
      <c r="G16" s="32">
        <v>3488</v>
      </c>
      <c r="H16" s="30" t="s">
        <v>63</v>
      </c>
      <c r="I16" s="33">
        <v>51380</v>
      </c>
      <c r="J16" s="218">
        <v>0</v>
      </c>
      <c r="K16" s="218">
        <v>326.36</v>
      </c>
      <c r="L16" s="218">
        <v>331.5</v>
      </c>
      <c r="M16" s="33" t="s">
        <v>222</v>
      </c>
      <c r="N16" s="18">
        <v>0</v>
      </c>
      <c r="O16" s="18">
        <v>0</v>
      </c>
      <c r="P16" s="18">
        <v>326</v>
      </c>
      <c r="Q16" s="18">
        <f t="shared" si="9"/>
        <v>326</v>
      </c>
      <c r="R16" s="28">
        <v>332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320</v>
      </c>
      <c r="AB16" s="18">
        <v>320</v>
      </c>
      <c r="AC16" s="28">
        <v>332</v>
      </c>
      <c r="AD16" s="18">
        <v>0</v>
      </c>
      <c r="AE16" s="18">
        <v>4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320</v>
      </c>
      <c r="AN16" s="18">
        <v>320</v>
      </c>
      <c r="AO16" s="28">
        <v>332</v>
      </c>
      <c r="AP16" s="18">
        <v>0</v>
      </c>
    </row>
    <row r="17" spans="1:43" ht="37.5" x14ac:dyDescent="0.25">
      <c r="A17" s="18">
        <v>6</v>
      </c>
      <c r="B17" s="16" t="s">
        <v>223</v>
      </c>
      <c r="C17" s="227" t="s">
        <v>224</v>
      </c>
      <c r="D17" s="227" t="s">
        <v>39</v>
      </c>
      <c r="E17" s="227" t="s">
        <v>225</v>
      </c>
      <c r="F17" s="227" t="s">
        <v>41</v>
      </c>
      <c r="G17" s="37" t="s">
        <v>226</v>
      </c>
      <c r="H17" s="30" t="s">
        <v>49</v>
      </c>
      <c r="I17" s="31">
        <v>49004</v>
      </c>
      <c r="J17" s="218">
        <v>515</v>
      </c>
      <c r="K17" s="218">
        <v>515</v>
      </c>
      <c r="L17" s="218">
        <v>0</v>
      </c>
      <c r="M17" s="227" t="s">
        <v>227</v>
      </c>
      <c r="N17" s="18">
        <v>0</v>
      </c>
      <c r="O17" s="18">
        <v>507</v>
      </c>
      <c r="P17" s="18">
        <v>0</v>
      </c>
      <c r="Q17" s="18">
        <v>507</v>
      </c>
      <c r="R17" s="28">
        <v>0</v>
      </c>
      <c r="S17" s="18">
        <v>0</v>
      </c>
      <c r="T17" s="18">
        <v>9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488</v>
      </c>
      <c r="AA17" s="38">
        <v>0</v>
      </c>
      <c r="AB17" s="18">
        <v>488</v>
      </c>
      <c r="AC17" s="18">
        <v>0</v>
      </c>
      <c r="AD17" s="18">
        <v>0</v>
      </c>
      <c r="AE17" s="18">
        <v>7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481</v>
      </c>
      <c r="AM17" s="38">
        <v>0</v>
      </c>
      <c r="AN17" s="18">
        <v>481</v>
      </c>
      <c r="AO17" s="18">
        <v>0</v>
      </c>
      <c r="AP17" s="18">
        <v>0</v>
      </c>
    </row>
    <row r="18" spans="1:43" ht="47.25" customHeight="1" x14ac:dyDescent="0.25">
      <c r="A18" s="18">
        <v>7</v>
      </c>
      <c r="B18" s="16" t="s">
        <v>228</v>
      </c>
      <c r="C18" s="227" t="s">
        <v>229</v>
      </c>
      <c r="D18" s="227" t="s">
        <v>39</v>
      </c>
      <c r="E18" s="227" t="s">
        <v>230</v>
      </c>
      <c r="F18" s="227" t="s">
        <v>41</v>
      </c>
      <c r="G18" s="32">
        <v>3252</v>
      </c>
      <c r="H18" s="30" t="s">
        <v>49</v>
      </c>
      <c r="I18" s="33">
        <v>45437</v>
      </c>
      <c r="J18" s="218">
        <v>0</v>
      </c>
      <c r="K18" s="218">
        <v>417</v>
      </c>
      <c r="L18" s="218">
        <v>0</v>
      </c>
      <c r="M18" s="33" t="s">
        <v>231</v>
      </c>
      <c r="N18" s="18">
        <v>0</v>
      </c>
      <c r="O18" s="18">
        <v>0</v>
      </c>
      <c r="P18" s="18">
        <v>210</v>
      </c>
      <c r="Q18" s="18">
        <v>210</v>
      </c>
      <c r="R18" s="28">
        <v>0</v>
      </c>
      <c r="S18" s="18">
        <v>0</v>
      </c>
      <c r="T18" s="18">
        <v>27</v>
      </c>
      <c r="U18" s="18">
        <v>4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158</v>
      </c>
      <c r="AB18" s="18">
        <v>158</v>
      </c>
      <c r="AC18" s="18">
        <v>0</v>
      </c>
      <c r="AD18" s="18">
        <v>0</v>
      </c>
      <c r="AE18" s="18">
        <v>2</v>
      </c>
      <c r="AF18" s="18">
        <v>1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156</v>
      </c>
      <c r="AN18" s="18">
        <v>156</v>
      </c>
      <c r="AO18" s="18">
        <v>0</v>
      </c>
      <c r="AP18" s="18">
        <v>0</v>
      </c>
    </row>
    <row r="19" spans="1:43" s="38" customFormat="1" ht="87.75" customHeight="1" x14ac:dyDescent="0.25">
      <c r="A19" s="18">
        <v>8</v>
      </c>
      <c r="B19" s="19"/>
      <c r="C19" s="107" t="s">
        <v>232</v>
      </c>
      <c r="D19" s="27" t="s">
        <v>182</v>
      </c>
      <c r="E19" s="27" t="s">
        <v>233</v>
      </c>
      <c r="F19" s="27" t="s">
        <v>41</v>
      </c>
      <c r="G19" s="32">
        <v>3337</v>
      </c>
      <c r="H19" s="34" t="s">
        <v>49</v>
      </c>
      <c r="I19" s="35">
        <v>46692</v>
      </c>
      <c r="J19" s="18">
        <v>0</v>
      </c>
      <c r="K19" s="18">
        <v>67</v>
      </c>
      <c r="L19" s="18">
        <v>139</v>
      </c>
      <c r="M19" s="35" t="s">
        <v>234</v>
      </c>
      <c r="N19" s="18">
        <v>0</v>
      </c>
      <c r="O19" s="18">
        <v>0</v>
      </c>
      <c r="P19" s="18">
        <v>67</v>
      </c>
      <c r="Q19" s="18">
        <f t="shared" ref="Q19:Q20" si="12">SUM(N19:P19)</f>
        <v>67</v>
      </c>
      <c r="R19" s="28">
        <v>91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67</v>
      </c>
      <c r="AB19" s="18">
        <f t="shared" ref="AB19" si="13">SUM(Y19:AA19)</f>
        <v>67</v>
      </c>
      <c r="AC19" s="28">
        <v>3</v>
      </c>
      <c r="AD19" s="18">
        <v>0</v>
      </c>
      <c r="AE19" s="18">
        <v>19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48</v>
      </c>
      <c r="AN19" s="18">
        <f t="shared" ref="AN19" si="14">SUM(AK19:AM19)</f>
        <v>48</v>
      </c>
      <c r="AO19" s="28">
        <v>3</v>
      </c>
      <c r="AP19" s="18">
        <v>0</v>
      </c>
    </row>
    <row r="20" spans="1:43" ht="61.5" customHeight="1" x14ac:dyDescent="0.25">
      <c r="A20" s="18">
        <v>9</v>
      </c>
      <c r="B20" s="16"/>
      <c r="C20" s="101" t="s">
        <v>235</v>
      </c>
      <c r="D20" s="227" t="s">
        <v>39</v>
      </c>
      <c r="E20" s="27" t="s">
        <v>236</v>
      </c>
      <c r="F20" s="27" t="s">
        <v>237</v>
      </c>
      <c r="G20" s="32">
        <v>3680</v>
      </c>
      <c r="H20" s="227" t="s">
        <v>238</v>
      </c>
      <c r="I20" s="33">
        <v>50982</v>
      </c>
      <c r="J20" s="218">
        <v>204</v>
      </c>
      <c r="K20" s="218">
        <v>2137</v>
      </c>
      <c r="L20" s="218">
        <v>0</v>
      </c>
      <c r="M20" s="33" t="s">
        <v>239</v>
      </c>
      <c r="N20" s="18">
        <v>0</v>
      </c>
      <c r="O20" s="18">
        <v>196</v>
      </c>
      <c r="P20" s="18">
        <v>1895</v>
      </c>
      <c r="Q20" s="18">
        <f t="shared" si="12"/>
        <v>2091</v>
      </c>
      <c r="R20" s="28">
        <v>0</v>
      </c>
      <c r="S20" s="18">
        <v>0</v>
      </c>
      <c r="T20" s="18">
        <v>14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187</v>
      </c>
      <c r="AA20" s="18">
        <v>1847</v>
      </c>
      <c r="AB20" s="18">
        <v>2034</v>
      </c>
      <c r="AC20" s="18">
        <v>0</v>
      </c>
      <c r="AD20" s="18">
        <v>0</v>
      </c>
      <c r="AE20" s="18">
        <v>8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186</v>
      </c>
      <c r="AM20" s="18">
        <v>1840</v>
      </c>
      <c r="AN20" s="18">
        <v>2026</v>
      </c>
      <c r="AO20" s="18">
        <v>0</v>
      </c>
      <c r="AP20" s="18">
        <v>0</v>
      </c>
    </row>
    <row r="21" spans="1:43" ht="75" customHeight="1" x14ac:dyDescent="0.25">
      <c r="A21" s="18">
        <v>10</v>
      </c>
      <c r="B21" s="16" t="s">
        <v>240</v>
      </c>
      <c r="C21" s="227" t="s">
        <v>241</v>
      </c>
      <c r="D21" s="227" t="s">
        <v>108</v>
      </c>
      <c r="E21" s="227" t="s">
        <v>242</v>
      </c>
      <c r="F21" s="227" t="s">
        <v>41</v>
      </c>
      <c r="G21" s="32">
        <v>3459</v>
      </c>
      <c r="H21" s="218" t="s">
        <v>49</v>
      </c>
      <c r="I21" s="31">
        <v>51105</v>
      </c>
      <c r="J21" s="218">
        <v>19363</v>
      </c>
      <c r="K21" s="218">
        <v>46822</v>
      </c>
      <c r="L21" s="218">
        <v>19763</v>
      </c>
      <c r="M21" s="227" t="s">
        <v>243</v>
      </c>
      <c r="N21" s="18">
        <v>1330</v>
      </c>
      <c r="O21" s="18">
        <v>2266</v>
      </c>
      <c r="P21" s="18">
        <v>740</v>
      </c>
      <c r="Q21" s="18">
        <f>SUM(N21:P21)</f>
        <v>4336</v>
      </c>
      <c r="R21" s="2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1330</v>
      </c>
      <c r="Z21" s="18">
        <v>2266</v>
      </c>
      <c r="AA21" s="18">
        <v>583</v>
      </c>
      <c r="AB21" s="18">
        <v>4179</v>
      </c>
      <c r="AC21" s="18">
        <v>0</v>
      </c>
      <c r="AD21" s="18">
        <v>0</v>
      </c>
      <c r="AE21" s="36">
        <v>10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1330</v>
      </c>
      <c r="AL21" s="18">
        <v>2266</v>
      </c>
      <c r="AM21" s="18">
        <v>563</v>
      </c>
      <c r="AN21" s="18">
        <v>4159</v>
      </c>
      <c r="AO21" s="18">
        <v>0</v>
      </c>
      <c r="AP21" s="18">
        <v>0</v>
      </c>
    </row>
    <row r="22" spans="1:43" ht="67.5" customHeight="1" x14ac:dyDescent="0.25">
      <c r="A22" s="200">
        <v>11</v>
      </c>
      <c r="B22" s="307"/>
      <c r="C22" s="227" t="s">
        <v>244</v>
      </c>
      <c r="D22" s="227" t="s">
        <v>39</v>
      </c>
      <c r="E22" s="218" t="s">
        <v>245</v>
      </c>
      <c r="F22" s="218" t="s">
        <v>41</v>
      </c>
      <c r="G22" s="37" t="s">
        <v>246</v>
      </c>
      <c r="H22" s="39" t="s">
        <v>63</v>
      </c>
      <c r="I22" s="31">
        <v>44668</v>
      </c>
      <c r="J22" s="18">
        <v>0</v>
      </c>
      <c r="K22" s="18">
        <v>187.35</v>
      </c>
      <c r="L22" s="18">
        <v>0</v>
      </c>
      <c r="M22" s="227" t="s">
        <v>247</v>
      </c>
      <c r="N22" s="200">
        <v>0</v>
      </c>
      <c r="O22" s="200">
        <v>0</v>
      </c>
      <c r="P22" s="200">
        <v>0</v>
      </c>
      <c r="Q22" s="200">
        <v>0</v>
      </c>
      <c r="R22" s="41">
        <v>0</v>
      </c>
      <c r="S22" s="200">
        <v>0</v>
      </c>
      <c r="T22" s="200">
        <v>0</v>
      </c>
      <c r="U22" s="200">
        <v>0</v>
      </c>
      <c r="V22" s="200">
        <v>187.35</v>
      </c>
      <c r="W22" s="200">
        <v>0</v>
      </c>
      <c r="X22" s="200">
        <v>0</v>
      </c>
      <c r="Y22" s="200">
        <v>0</v>
      </c>
      <c r="Z22" s="200">
        <v>0</v>
      </c>
      <c r="AA22" s="200">
        <v>187</v>
      </c>
      <c r="AB22" s="200">
        <v>187</v>
      </c>
      <c r="AC22" s="200">
        <v>0</v>
      </c>
      <c r="AD22" s="200">
        <v>0</v>
      </c>
      <c r="AE22" s="200">
        <v>0</v>
      </c>
      <c r="AF22" s="200">
        <v>0</v>
      </c>
      <c r="AG22" s="200">
        <v>0</v>
      </c>
      <c r="AH22" s="200">
        <v>0</v>
      </c>
      <c r="AI22" s="200">
        <v>0</v>
      </c>
      <c r="AJ22" s="200">
        <v>0</v>
      </c>
      <c r="AK22" s="200">
        <v>0</v>
      </c>
      <c r="AL22" s="200">
        <v>0</v>
      </c>
      <c r="AM22" s="200">
        <v>187</v>
      </c>
      <c r="AN22" s="200">
        <v>187</v>
      </c>
      <c r="AO22" s="200">
        <v>0</v>
      </c>
      <c r="AP22" s="200">
        <v>0</v>
      </c>
    </row>
    <row r="23" spans="1:43" s="38" customFormat="1" ht="67.5" customHeight="1" x14ac:dyDescent="0.25">
      <c r="A23" s="200">
        <v>12</v>
      </c>
      <c r="B23" s="308"/>
      <c r="C23" s="23" t="s">
        <v>248</v>
      </c>
      <c r="D23" s="23" t="s">
        <v>76</v>
      </c>
      <c r="E23" s="200" t="s">
        <v>249</v>
      </c>
      <c r="F23" s="200" t="s">
        <v>41</v>
      </c>
      <c r="G23" s="42" t="s">
        <v>250</v>
      </c>
      <c r="H23" s="42" t="s">
        <v>49</v>
      </c>
      <c r="I23" s="43">
        <v>52443</v>
      </c>
      <c r="J23" s="200">
        <v>0</v>
      </c>
      <c r="K23" s="200">
        <v>971.5</v>
      </c>
      <c r="L23" s="200">
        <v>0</v>
      </c>
      <c r="M23" s="27" t="s">
        <v>251</v>
      </c>
      <c r="N23" s="200"/>
      <c r="O23" s="200"/>
      <c r="P23" s="200"/>
      <c r="Q23" s="200"/>
      <c r="R23" s="41"/>
      <c r="S23" s="200"/>
      <c r="T23" s="200"/>
      <c r="U23" s="200"/>
      <c r="V23" s="200"/>
      <c r="W23" s="200"/>
      <c r="X23" s="200"/>
      <c r="Y23" s="200">
        <v>0</v>
      </c>
      <c r="Z23" s="200">
        <v>0</v>
      </c>
      <c r="AA23" s="200">
        <v>968</v>
      </c>
      <c r="AB23" s="200">
        <v>968</v>
      </c>
      <c r="AC23" s="200">
        <v>0</v>
      </c>
      <c r="AD23" s="200">
        <v>0</v>
      </c>
      <c r="AE23" s="200">
        <v>8</v>
      </c>
      <c r="AF23" s="200">
        <v>0</v>
      </c>
      <c r="AG23" s="200">
        <v>0</v>
      </c>
      <c r="AH23" s="200">
        <v>0</v>
      </c>
      <c r="AI23" s="200">
        <v>0</v>
      </c>
      <c r="AJ23" s="200">
        <v>0</v>
      </c>
      <c r="AK23" s="200">
        <v>0</v>
      </c>
      <c r="AL23" s="200">
        <v>0</v>
      </c>
      <c r="AM23" s="200">
        <v>960</v>
      </c>
      <c r="AN23" s="200">
        <v>960</v>
      </c>
      <c r="AO23" s="200">
        <v>0</v>
      </c>
      <c r="AP23" s="200">
        <v>0</v>
      </c>
    </row>
    <row r="24" spans="1:43" s="38" customFormat="1" ht="45.75" customHeight="1" x14ac:dyDescent="0.25">
      <c r="A24" s="200">
        <v>13</v>
      </c>
      <c r="B24" s="308"/>
      <c r="C24" s="23" t="s">
        <v>252</v>
      </c>
      <c r="D24" s="23" t="s">
        <v>88</v>
      </c>
      <c r="E24" s="200" t="s">
        <v>89</v>
      </c>
      <c r="F24" s="23" t="s">
        <v>402</v>
      </c>
      <c r="G24" s="313" t="s">
        <v>90</v>
      </c>
      <c r="H24" s="313" t="s">
        <v>403</v>
      </c>
      <c r="I24" s="43">
        <v>52993</v>
      </c>
      <c r="J24" s="200">
        <v>0</v>
      </c>
      <c r="K24" s="200">
        <v>1345</v>
      </c>
      <c r="L24" s="200">
        <v>0</v>
      </c>
      <c r="M24" s="27" t="s">
        <v>91</v>
      </c>
      <c r="N24" s="200"/>
      <c r="O24" s="200"/>
      <c r="P24" s="200"/>
      <c r="Q24" s="200"/>
      <c r="R24" s="41"/>
      <c r="S24" s="200"/>
      <c r="T24" s="200"/>
      <c r="U24" s="200"/>
      <c r="V24" s="200"/>
      <c r="W24" s="200"/>
      <c r="X24" s="200"/>
      <c r="Y24" s="200">
        <v>0</v>
      </c>
      <c r="Z24" s="200">
        <v>0</v>
      </c>
      <c r="AA24" s="200">
        <v>1327</v>
      </c>
      <c r="AB24" s="200">
        <v>1327</v>
      </c>
      <c r="AC24" s="200">
        <v>0</v>
      </c>
      <c r="AD24" s="200">
        <v>0</v>
      </c>
      <c r="AE24" s="200">
        <v>0</v>
      </c>
      <c r="AF24" s="200">
        <v>0</v>
      </c>
      <c r="AG24" s="200">
        <v>0</v>
      </c>
      <c r="AH24" s="200">
        <v>0</v>
      </c>
      <c r="AI24" s="200">
        <v>0</v>
      </c>
      <c r="AJ24" s="200">
        <v>0</v>
      </c>
      <c r="AK24" s="200">
        <v>0</v>
      </c>
      <c r="AL24" s="200">
        <v>0</v>
      </c>
      <c r="AM24" s="200">
        <v>1327</v>
      </c>
      <c r="AN24" s="200">
        <v>1327</v>
      </c>
      <c r="AO24" s="200">
        <v>0</v>
      </c>
      <c r="AP24" s="200">
        <v>0</v>
      </c>
    </row>
    <row r="25" spans="1:43" s="38" customFormat="1" ht="67.5" customHeight="1" x14ac:dyDescent="0.25">
      <c r="A25" s="200">
        <v>14</v>
      </c>
      <c r="B25" s="308"/>
      <c r="C25" s="23" t="s">
        <v>254</v>
      </c>
      <c r="D25" s="23" t="s">
        <v>67</v>
      </c>
      <c r="E25" s="200" t="s">
        <v>89</v>
      </c>
      <c r="F25" s="200" t="s">
        <v>41</v>
      </c>
      <c r="G25" s="42" t="s">
        <v>255</v>
      </c>
      <c r="H25" s="42" t="s">
        <v>49</v>
      </c>
      <c r="I25" s="43">
        <v>51347</v>
      </c>
      <c r="J25" s="200">
        <v>0</v>
      </c>
      <c r="K25" s="200">
        <v>487</v>
      </c>
      <c r="L25" s="200">
        <v>0</v>
      </c>
      <c r="M25" s="27" t="s">
        <v>256</v>
      </c>
      <c r="N25" s="200"/>
      <c r="O25" s="200"/>
      <c r="P25" s="200"/>
      <c r="Q25" s="200"/>
      <c r="R25" s="41"/>
      <c r="S25" s="200"/>
      <c r="T25" s="200"/>
      <c r="U25" s="200"/>
      <c r="V25" s="200"/>
      <c r="W25" s="200"/>
      <c r="X25" s="200"/>
      <c r="Y25" s="200">
        <v>0</v>
      </c>
      <c r="Z25" s="200">
        <v>0</v>
      </c>
      <c r="AA25" s="200">
        <v>487</v>
      </c>
      <c r="AB25" s="200">
        <v>487</v>
      </c>
      <c r="AC25" s="200">
        <v>0</v>
      </c>
      <c r="AD25" s="200">
        <v>0</v>
      </c>
      <c r="AE25" s="200">
        <v>0</v>
      </c>
      <c r="AF25" s="200">
        <v>0</v>
      </c>
      <c r="AG25" s="200">
        <v>0</v>
      </c>
      <c r="AH25" s="200">
        <v>0</v>
      </c>
      <c r="AI25" s="200">
        <v>0</v>
      </c>
      <c r="AJ25" s="200">
        <v>0</v>
      </c>
      <c r="AK25" s="200">
        <v>0</v>
      </c>
      <c r="AL25" s="200">
        <v>0</v>
      </c>
      <c r="AM25" s="200">
        <v>487</v>
      </c>
      <c r="AN25" s="200">
        <v>487</v>
      </c>
      <c r="AO25" s="200">
        <v>0</v>
      </c>
      <c r="AP25" s="200">
        <v>0</v>
      </c>
    </row>
    <row r="26" spans="1:43" ht="94.5" customHeight="1" x14ac:dyDescent="0.25">
      <c r="A26" s="200">
        <v>15</v>
      </c>
      <c r="B26" s="16" t="s">
        <v>240</v>
      </c>
      <c r="C26" s="227" t="s">
        <v>257</v>
      </c>
      <c r="D26" s="227" t="s">
        <v>108</v>
      </c>
      <c r="E26" s="227" t="s">
        <v>408</v>
      </c>
      <c r="F26" s="44" t="s">
        <v>41</v>
      </c>
      <c r="G26" s="42" t="s">
        <v>258</v>
      </c>
      <c r="H26" s="45" t="s">
        <v>49</v>
      </c>
      <c r="I26" s="46">
        <v>52351</v>
      </c>
      <c r="J26" s="200">
        <v>3587.6</v>
      </c>
      <c r="K26" s="200">
        <v>3587.6</v>
      </c>
      <c r="L26" s="200"/>
      <c r="M26" s="227" t="s">
        <v>243</v>
      </c>
      <c r="N26" s="200"/>
      <c r="O26" s="200"/>
      <c r="P26" s="200"/>
      <c r="Q26" s="200"/>
      <c r="R26" s="41"/>
      <c r="S26" s="200"/>
      <c r="T26" s="200"/>
      <c r="U26" s="200"/>
      <c r="V26" s="200"/>
      <c r="W26" s="200"/>
      <c r="X26" s="200"/>
      <c r="Y26" s="200">
        <v>3265</v>
      </c>
      <c r="Z26" s="200">
        <v>0</v>
      </c>
      <c r="AA26" s="200">
        <v>0</v>
      </c>
      <c r="AB26" s="200">
        <v>3265</v>
      </c>
      <c r="AC26" s="200">
        <v>0</v>
      </c>
      <c r="AD26" s="200">
        <v>0</v>
      </c>
      <c r="AE26" s="200">
        <v>32</v>
      </c>
      <c r="AF26" s="200">
        <v>1</v>
      </c>
      <c r="AG26" s="200">
        <v>0</v>
      </c>
      <c r="AH26" s="200">
        <v>0</v>
      </c>
      <c r="AI26" s="200">
        <v>0</v>
      </c>
      <c r="AJ26" s="200">
        <v>0</v>
      </c>
      <c r="AK26" s="200">
        <v>3232</v>
      </c>
      <c r="AL26" s="200">
        <v>0</v>
      </c>
      <c r="AM26" s="200">
        <v>0</v>
      </c>
      <c r="AN26" s="200">
        <v>3232</v>
      </c>
      <c r="AO26" s="200">
        <v>0</v>
      </c>
      <c r="AP26" s="200">
        <v>0</v>
      </c>
    </row>
    <row r="27" spans="1:43" ht="67.5" customHeight="1" x14ac:dyDescent="0.25">
      <c r="A27" s="200">
        <v>16</v>
      </c>
      <c r="B27" s="307"/>
      <c r="C27" s="227" t="s">
        <v>259</v>
      </c>
      <c r="D27" s="104" t="s">
        <v>39</v>
      </c>
      <c r="E27" s="104" t="s">
        <v>260</v>
      </c>
      <c r="F27" s="44" t="s">
        <v>41</v>
      </c>
      <c r="G27" s="42" t="s">
        <v>261</v>
      </c>
      <c r="H27" s="45" t="s">
        <v>49</v>
      </c>
      <c r="I27" s="46">
        <v>52596</v>
      </c>
      <c r="J27" s="200">
        <v>0</v>
      </c>
      <c r="K27" s="200">
        <v>2309</v>
      </c>
      <c r="L27" s="200">
        <v>0</v>
      </c>
      <c r="M27" s="227" t="s">
        <v>227</v>
      </c>
      <c r="N27" s="200"/>
      <c r="O27" s="200"/>
      <c r="P27" s="200"/>
      <c r="Q27" s="200"/>
      <c r="R27" s="41"/>
      <c r="S27" s="200"/>
      <c r="T27" s="200"/>
      <c r="U27" s="200"/>
      <c r="V27" s="200"/>
      <c r="W27" s="200"/>
      <c r="X27" s="200"/>
      <c r="Y27" s="200">
        <v>0</v>
      </c>
      <c r="Z27" s="200">
        <v>0</v>
      </c>
      <c r="AA27" s="200">
        <v>2277</v>
      </c>
      <c r="AB27" s="200">
        <v>2277</v>
      </c>
      <c r="AC27" s="200">
        <v>0</v>
      </c>
      <c r="AD27" s="200">
        <v>0</v>
      </c>
      <c r="AE27" s="200">
        <v>42</v>
      </c>
      <c r="AF27" s="200">
        <v>2</v>
      </c>
      <c r="AG27" s="200">
        <v>0</v>
      </c>
      <c r="AH27" s="200">
        <v>0</v>
      </c>
      <c r="AI27" s="200">
        <v>0</v>
      </c>
      <c r="AJ27" s="200">
        <v>0</v>
      </c>
      <c r="AK27" s="200">
        <v>0</v>
      </c>
      <c r="AL27" s="200">
        <v>0</v>
      </c>
      <c r="AM27" s="200">
        <v>2232</v>
      </c>
      <c r="AN27" s="200">
        <v>2232</v>
      </c>
      <c r="AO27" s="200">
        <v>0</v>
      </c>
      <c r="AP27" s="200">
        <v>0</v>
      </c>
    </row>
    <row r="28" spans="1:43" s="38" customFormat="1" ht="55.5" customHeight="1" x14ac:dyDescent="0.25">
      <c r="A28" s="200">
        <v>17</v>
      </c>
      <c r="B28" s="308"/>
      <c r="C28" s="23" t="s">
        <v>262</v>
      </c>
      <c r="D28" s="23" t="s">
        <v>39</v>
      </c>
      <c r="E28" s="200" t="s">
        <v>263</v>
      </c>
      <c r="F28" s="200" t="s">
        <v>41</v>
      </c>
      <c r="G28" s="42" t="s">
        <v>264</v>
      </c>
      <c r="H28" s="42" t="s">
        <v>63</v>
      </c>
      <c r="I28" s="43">
        <v>52018</v>
      </c>
      <c r="J28" s="200">
        <v>0</v>
      </c>
      <c r="K28" s="200">
        <v>2260.4699999999998</v>
      </c>
      <c r="L28" s="200">
        <v>0</v>
      </c>
      <c r="M28" s="27" t="s">
        <v>265</v>
      </c>
      <c r="N28" s="200"/>
      <c r="O28" s="200"/>
      <c r="P28" s="200"/>
      <c r="Q28" s="200"/>
      <c r="R28" s="41"/>
      <c r="S28" s="200"/>
      <c r="T28" s="200">
        <v>0</v>
      </c>
      <c r="U28" s="200">
        <v>0</v>
      </c>
      <c r="V28" s="200">
        <v>2260.4699999999998</v>
      </c>
      <c r="W28" s="200">
        <v>0</v>
      </c>
      <c r="X28" s="200">
        <v>0</v>
      </c>
      <c r="Y28" s="200">
        <v>0</v>
      </c>
      <c r="Z28" s="200">
        <v>0</v>
      </c>
      <c r="AA28" s="200">
        <v>2142</v>
      </c>
      <c r="AB28" s="200">
        <v>2142</v>
      </c>
      <c r="AC28" s="200">
        <v>0</v>
      </c>
      <c r="AD28" s="200">
        <v>0</v>
      </c>
      <c r="AE28" s="200">
        <v>17</v>
      </c>
      <c r="AF28" s="200">
        <v>0</v>
      </c>
      <c r="AG28" s="200">
        <v>0</v>
      </c>
      <c r="AH28" s="200">
        <v>0</v>
      </c>
      <c r="AI28" s="200">
        <v>0</v>
      </c>
      <c r="AJ28" s="200">
        <v>0</v>
      </c>
      <c r="AK28" s="200">
        <v>0</v>
      </c>
      <c r="AL28" s="200">
        <v>0</v>
      </c>
      <c r="AM28" s="200">
        <v>2125</v>
      </c>
      <c r="AN28" s="200">
        <v>2125</v>
      </c>
      <c r="AO28" s="200">
        <v>0</v>
      </c>
      <c r="AP28" s="200">
        <v>0</v>
      </c>
    </row>
    <row r="29" spans="1:43" s="38" customFormat="1" ht="56.25" x14ac:dyDescent="0.25">
      <c r="A29" s="218">
        <v>18</v>
      </c>
      <c r="B29" s="18"/>
      <c r="C29" s="27" t="s">
        <v>907</v>
      </c>
      <c r="D29" s="27" t="s">
        <v>39</v>
      </c>
      <c r="E29" s="27" t="s">
        <v>908</v>
      </c>
      <c r="F29" s="193" t="s">
        <v>41</v>
      </c>
      <c r="G29" s="37" t="s">
        <v>915</v>
      </c>
      <c r="H29" s="29" t="s">
        <v>63</v>
      </c>
      <c r="I29" s="26">
        <v>53174</v>
      </c>
      <c r="J29" s="18">
        <v>0</v>
      </c>
      <c r="K29" s="18">
        <v>292</v>
      </c>
      <c r="L29" s="18">
        <v>0</v>
      </c>
      <c r="M29" s="27" t="s">
        <v>912</v>
      </c>
      <c r="N29" s="18"/>
      <c r="O29" s="18"/>
      <c r="P29" s="18"/>
      <c r="Q29" s="68"/>
      <c r="R29" s="18"/>
      <c r="S29" s="18"/>
      <c r="T29" s="18"/>
      <c r="U29" s="18"/>
      <c r="V29" s="18"/>
      <c r="W29" s="18"/>
      <c r="X29" s="18"/>
      <c r="Y29" s="18">
        <v>0</v>
      </c>
      <c r="Z29" s="18">
        <v>0</v>
      </c>
      <c r="AA29" s="18">
        <v>0</v>
      </c>
      <c r="AB29" s="18">
        <v>0</v>
      </c>
      <c r="AC29" s="68">
        <v>0</v>
      </c>
      <c r="AD29" s="18">
        <v>0</v>
      </c>
      <c r="AE29" s="18">
        <v>0</v>
      </c>
      <c r="AF29" s="18">
        <v>0</v>
      </c>
      <c r="AG29" s="18">
        <v>274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274</v>
      </c>
      <c r="AN29" s="18">
        <v>274</v>
      </c>
      <c r="AO29" s="68">
        <v>0</v>
      </c>
      <c r="AP29" s="18">
        <v>0</v>
      </c>
      <c r="AQ29" s="18"/>
    </row>
    <row r="30" spans="1:43" s="38" customFormat="1" ht="55.5" customHeight="1" x14ac:dyDescent="0.25">
      <c r="A30" s="200">
        <v>19</v>
      </c>
      <c r="B30" s="308"/>
      <c r="C30" s="23" t="s">
        <v>909</v>
      </c>
      <c r="D30" s="23" t="s">
        <v>39</v>
      </c>
      <c r="E30" s="200" t="s">
        <v>93</v>
      </c>
      <c r="F30" s="200" t="s">
        <v>41</v>
      </c>
      <c r="G30" s="42" t="s">
        <v>916</v>
      </c>
      <c r="H30" s="42" t="s">
        <v>49</v>
      </c>
      <c r="I30" s="43">
        <v>47118</v>
      </c>
      <c r="J30" s="200">
        <v>0</v>
      </c>
      <c r="K30" s="200">
        <v>1431</v>
      </c>
      <c r="L30" s="200">
        <v>0</v>
      </c>
      <c r="M30" s="23" t="s">
        <v>917</v>
      </c>
      <c r="N30" s="200"/>
      <c r="O30" s="200"/>
      <c r="P30" s="200"/>
      <c r="Q30" s="200"/>
      <c r="R30" s="41"/>
      <c r="S30" s="200"/>
      <c r="T30" s="200"/>
      <c r="U30" s="200"/>
      <c r="V30" s="200"/>
      <c r="W30" s="200"/>
      <c r="X30" s="200"/>
      <c r="Y30" s="200">
        <v>0</v>
      </c>
      <c r="Z30" s="200">
        <v>0</v>
      </c>
      <c r="AA30" s="200">
        <v>0</v>
      </c>
      <c r="AB30" s="200">
        <v>0</v>
      </c>
      <c r="AC30" s="200">
        <v>0</v>
      </c>
      <c r="AD30" s="200">
        <v>0</v>
      </c>
      <c r="AE30" s="200">
        <v>0</v>
      </c>
      <c r="AF30" s="200">
        <v>0</v>
      </c>
      <c r="AG30" s="200">
        <v>1431</v>
      </c>
      <c r="AH30" s="18">
        <v>0</v>
      </c>
      <c r="AI30" s="200">
        <v>0</v>
      </c>
      <c r="AJ30" s="200">
        <v>0</v>
      </c>
      <c r="AK30" s="200">
        <v>0</v>
      </c>
      <c r="AL30" s="200">
        <v>0</v>
      </c>
      <c r="AM30" s="200">
        <v>1431</v>
      </c>
      <c r="AN30" s="200">
        <v>1431</v>
      </c>
      <c r="AO30" s="200">
        <v>0</v>
      </c>
      <c r="AP30" s="200">
        <v>0</v>
      </c>
    </row>
    <row r="31" spans="1:43" s="38" customFormat="1" ht="55.5" customHeight="1" x14ac:dyDescent="0.25">
      <c r="A31" s="200">
        <v>20</v>
      </c>
      <c r="B31" s="308"/>
      <c r="C31" s="23" t="s">
        <v>918</v>
      </c>
      <c r="D31" s="23" t="s">
        <v>39</v>
      </c>
      <c r="E31" s="200" t="s">
        <v>919</v>
      </c>
      <c r="F31" s="200" t="s">
        <v>41</v>
      </c>
      <c r="G31" s="42" t="s">
        <v>920</v>
      </c>
      <c r="H31" s="42" t="s">
        <v>49</v>
      </c>
      <c r="I31" s="43">
        <v>51104</v>
      </c>
      <c r="J31" s="200">
        <v>0</v>
      </c>
      <c r="K31" s="200">
        <v>0</v>
      </c>
      <c r="L31" s="200">
        <v>998</v>
      </c>
      <c r="M31" s="23" t="s">
        <v>921</v>
      </c>
      <c r="N31" s="200"/>
      <c r="O31" s="200"/>
      <c r="P31" s="200"/>
      <c r="Q31" s="200"/>
      <c r="R31" s="41"/>
      <c r="S31" s="200"/>
      <c r="T31" s="200"/>
      <c r="U31" s="200"/>
      <c r="V31" s="200"/>
      <c r="W31" s="200"/>
      <c r="X31" s="200"/>
      <c r="Y31" s="200">
        <v>0</v>
      </c>
      <c r="Z31" s="200">
        <v>0</v>
      </c>
      <c r="AA31" s="200">
        <v>0</v>
      </c>
      <c r="AB31" s="200">
        <v>0</v>
      </c>
      <c r="AC31" s="200">
        <v>0</v>
      </c>
      <c r="AD31" s="200">
        <v>0</v>
      </c>
      <c r="AE31" s="200">
        <v>0</v>
      </c>
      <c r="AF31" s="200">
        <v>0</v>
      </c>
      <c r="AG31" s="200">
        <v>998</v>
      </c>
      <c r="AH31" s="18">
        <v>0</v>
      </c>
      <c r="AI31" s="200">
        <v>0</v>
      </c>
      <c r="AJ31" s="200">
        <v>0</v>
      </c>
      <c r="AK31" s="200">
        <v>0</v>
      </c>
      <c r="AL31" s="200">
        <v>0</v>
      </c>
      <c r="AM31" s="200">
        <v>0</v>
      </c>
      <c r="AN31" s="200">
        <v>0</v>
      </c>
      <c r="AO31" s="200">
        <v>998</v>
      </c>
      <c r="AP31" s="200">
        <v>0</v>
      </c>
    </row>
    <row r="32" spans="1:43" s="237" customFormat="1" x14ac:dyDescent="0.25">
      <c r="A32" s="48"/>
      <c r="B32" s="309"/>
      <c r="C32" s="47" t="s">
        <v>96</v>
      </c>
      <c r="D32" s="203"/>
      <c r="E32" s="203"/>
      <c r="F32" s="203"/>
      <c r="G32" s="310"/>
      <c r="H32" s="47"/>
      <c r="I32" s="47"/>
      <c r="J32" s="47"/>
      <c r="K32" s="47"/>
      <c r="L32" s="47"/>
      <c r="M32" s="47"/>
      <c r="N32" s="47">
        <f t="shared" ref="N32:T32" si="15">SUM(N33:N79)+SUM(N83:N88)</f>
        <v>5043</v>
      </c>
      <c r="O32" s="47">
        <f t="shared" si="15"/>
        <v>31073</v>
      </c>
      <c r="P32" s="47">
        <f t="shared" si="15"/>
        <v>83033</v>
      </c>
      <c r="Q32" s="47">
        <f t="shared" si="15"/>
        <v>119149</v>
      </c>
      <c r="R32" s="47">
        <f t="shared" si="15"/>
        <v>76268</v>
      </c>
      <c r="S32" s="47">
        <f t="shared" si="15"/>
        <v>560</v>
      </c>
      <c r="T32" s="47">
        <f t="shared" si="15"/>
        <v>0</v>
      </c>
      <c r="U32" s="47">
        <f t="shared" ref="U32" si="16">SUM(U33:U79)+SUM(U83:U87)</f>
        <v>0</v>
      </c>
      <c r="V32" s="47">
        <f>SUM(V33:V79)+SUM(V83:V88)</f>
        <v>0</v>
      </c>
      <c r="W32" s="47">
        <f>SUM(W33:W79)+SUM(W83:W88)</f>
        <v>0</v>
      </c>
      <c r="X32" s="47">
        <f>SUM(X33:X79)+SUM(X83:X88)</f>
        <v>0</v>
      </c>
      <c r="Y32" s="47">
        <f>SUM(Y33:Y88)</f>
        <v>5043</v>
      </c>
      <c r="Z32" s="47">
        <f>SUM(Z33:Z88)</f>
        <v>31073</v>
      </c>
      <c r="AA32" s="47">
        <f>81164</f>
        <v>81164</v>
      </c>
      <c r="AB32" s="47">
        <f>119354</f>
        <v>119354</v>
      </c>
      <c r="AC32" s="47">
        <f>76268</f>
        <v>76268</v>
      </c>
      <c r="AD32" s="47">
        <f t="shared" ref="AD32" si="17">SUM(AD34:AD79)+SUM(AD83:AD88)</f>
        <v>560</v>
      </c>
      <c r="AE32" s="48">
        <f t="shared" ref="AE32" si="18">SUM(AE33:AE79)+SUM(AE83:AE88)</f>
        <v>0</v>
      </c>
      <c r="AF32" s="48">
        <f t="shared" ref="AF32" si="19">SUM(AF33:AF79)+SUM(AF83:AF87)</f>
        <v>0</v>
      </c>
      <c r="AG32" s="48">
        <f>SUM(AG33:AG79)+SUM(AG83:AG88)</f>
        <v>0</v>
      </c>
      <c r="AH32" s="48">
        <f>SUM(AH33:AH79)+SUM(AH83:AH88)</f>
        <v>0</v>
      </c>
      <c r="AI32" s="48">
        <f>SUM(AI33:AI79)+SUM(AI83:AI88)</f>
        <v>0</v>
      </c>
      <c r="AJ32" s="48">
        <f>SUM(AJ33:AJ79)+SUM(AJ83:AJ88)</f>
        <v>0</v>
      </c>
      <c r="AK32" s="48">
        <f>SUM(AK33:AK88)</f>
        <v>5043</v>
      </c>
      <c r="AL32" s="48">
        <f>SUM(AL33:AL88)</f>
        <v>31073</v>
      </c>
      <c r="AM32" s="48">
        <f>SUM(AM33:AM79)+SUM(AM82:AM88)</f>
        <v>83473</v>
      </c>
      <c r="AN32" s="48">
        <f>SUM(AN33:AN79)+SUM(AN82:AN88)</f>
        <v>119589</v>
      </c>
      <c r="AO32" s="48">
        <f>SUM(AO33:AO79)+SUM(AO82:AO88)</f>
        <v>76462</v>
      </c>
      <c r="AP32" s="48">
        <f t="shared" ref="AP32" si="20">SUM(AP34:AP79)+SUM(AP83:AP88)</f>
        <v>560</v>
      </c>
    </row>
    <row r="33" spans="1:42" s="237" customFormat="1" ht="37.5" x14ac:dyDescent="0.25">
      <c r="A33" s="200">
        <v>21</v>
      </c>
      <c r="B33" s="307" t="s">
        <v>223</v>
      </c>
      <c r="C33" s="104" t="s">
        <v>266</v>
      </c>
      <c r="D33" s="104" t="s">
        <v>39</v>
      </c>
      <c r="E33" s="104"/>
      <c r="F33" s="104"/>
      <c r="G33" s="76"/>
      <c r="H33" s="44"/>
      <c r="I33" s="47"/>
      <c r="J33" s="47">
        <v>0</v>
      </c>
      <c r="K33" s="44">
        <v>315</v>
      </c>
      <c r="L33" s="47">
        <v>0</v>
      </c>
      <c r="M33" s="33" t="s">
        <v>267</v>
      </c>
      <c r="N33" s="47">
        <v>0</v>
      </c>
      <c r="O33" s="47">
        <v>0</v>
      </c>
      <c r="P33" s="47">
        <v>235</v>
      </c>
      <c r="Q33" s="47">
        <v>235</v>
      </c>
      <c r="R33" s="49">
        <v>0</v>
      </c>
      <c r="S33" s="47">
        <v>0</v>
      </c>
      <c r="T33" s="218">
        <v>0</v>
      </c>
      <c r="U33" s="218">
        <v>0</v>
      </c>
      <c r="V33" s="218">
        <v>0</v>
      </c>
      <c r="W33" s="218">
        <v>0</v>
      </c>
      <c r="X33" s="218">
        <v>0</v>
      </c>
      <c r="Y33" s="47">
        <v>0</v>
      </c>
      <c r="Z33" s="47">
        <v>0</v>
      </c>
      <c r="AA33" s="47">
        <v>235</v>
      </c>
      <c r="AB33" s="47">
        <v>235</v>
      </c>
      <c r="AC33" s="49">
        <v>0</v>
      </c>
      <c r="AD33" s="47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48">
        <v>0</v>
      </c>
      <c r="AL33" s="48">
        <v>0</v>
      </c>
      <c r="AM33" s="48">
        <v>235</v>
      </c>
      <c r="AN33" s="48">
        <v>235</v>
      </c>
      <c r="AO33" s="50">
        <v>0</v>
      </c>
      <c r="AP33" s="48">
        <v>0</v>
      </c>
    </row>
    <row r="34" spans="1:42" ht="35.25" customHeight="1" x14ac:dyDescent="0.25">
      <c r="A34" s="18">
        <v>22</v>
      </c>
      <c r="B34" s="16" t="s">
        <v>268</v>
      </c>
      <c r="C34" s="227" t="s">
        <v>269</v>
      </c>
      <c r="D34" s="227" t="s">
        <v>169</v>
      </c>
      <c r="E34" s="227"/>
      <c r="F34" s="227"/>
      <c r="G34" s="51"/>
      <c r="H34" s="30"/>
      <c r="I34" s="33"/>
      <c r="J34" s="218">
        <v>94</v>
      </c>
      <c r="K34" s="218">
        <v>490</v>
      </c>
      <c r="L34" s="218">
        <v>492</v>
      </c>
      <c r="M34" s="33" t="s">
        <v>270</v>
      </c>
      <c r="N34" s="218">
        <v>0</v>
      </c>
      <c r="O34" s="218">
        <v>94</v>
      </c>
      <c r="P34" s="218">
        <v>396</v>
      </c>
      <c r="Q34" s="218">
        <v>490</v>
      </c>
      <c r="R34" s="52">
        <v>492</v>
      </c>
      <c r="S34" s="218">
        <v>0</v>
      </c>
      <c r="T34" s="218">
        <v>0</v>
      </c>
      <c r="U34" s="218">
        <v>0</v>
      </c>
      <c r="V34" s="218">
        <v>0</v>
      </c>
      <c r="W34" s="218">
        <v>0</v>
      </c>
      <c r="X34" s="218">
        <v>0</v>
      </c>
      <c r="Y34" s="218">
        <v>0</v>
      </c>
      <c r="Z34" s="218">
        <v>94</v>
      </c>
      <c r="AA34" s="218">
        <v>396</v>
      </c>
      <c r="AB34" s="218">
        <v>490</v>
      </c>
      <c r="AC34" s="52">
        <v>492</v>
      </c>
      <c r="AD34" s="2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94</v>
      </c>
      <c r="AM34" s="18">
        <v>396</v>
      </c>
      <c r="AN34" s="18">
        <v>490</v>
      </c>
      <c r="AO34" s="28">
        <v>492</v>
      </c>
      <c r="AP34" s="18">
        <v>0</v>
      </c>
    </row>
    <row r="35" spans="1:42" ht="37.5" x14ac:dyDescent="0.25">
      <c r="A35" s="200">
        <v>23</v>
      </c>
      <c r="B35" s="16" t="s">
        <v>271</v>
      </c>
      <c r="C35" s="227" t="s">
        <v>272</v>
      </c>
      <c r="D35" s="227" t="s">
        <v>102</v>
      </c>
      <c r="E35" s="227"/>
      <c r="F35" s="227"/>
      <c r="G35" s="36"/>
      <c r="H35" s="30"/>
      <c r="I35" s="31"/>
      <c r="J35" s="218">
        <v>0</v>
      </c>
      <c r="K35" s="218">
        <v>0</v>
      </c>
      <c r="L35" s="218">
        <v>3279</v>
      </c>
      <c r="M35" s="227" t="s">
        <v>273</v>
      </c>
      <c r="N35" s="218">
        <v>0</v>
      </c>
      <c r="O35" s="218">
        <v>0</v>
      </c>
      <c r="P35" s="218">
        <v>0</v>
      </c>
      <c r="Q35" s="218">
        <v>0</v>
      </c>
      <c r="R35" s="52">
        <v>3264</v>
      </c>
      <c r="S35" s="218">
        <v>0</v>
      </c>
      <c r="T35" s="218">
        <v>0</v>
      </c>
      <c r="U35" s="218">
        <v>0</v>
      </c>
      <c r="V35" s="218">
        <v>0</v>
      </c>
      <c r="W35" s="218">
        <v>0</v>
      </c>
      <c r="X35" s="218">
        <v>0</v>
      </c>
      <c r="Y35" s="218">
        <v>0</v>
      </c>
      <c r="Z35" s="218">
        <v>0</v>
      </c>
      <c r="AA35" s="218">
        <v>0</v>
      </c>
      <c r="AB35" s="218">
        <v>0</v>
      </c>
      <c r="AC35" s="52">
        <v>3264</v>
      </c>
      <c r="AD35" s="2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28">
        <v>3264</v>
      </c>
      <c r="AP35" s="18">
        <v>0</v>
      </c>
    </row>
    <row r="36" spans="1:42" ht="37.5" x14ac:dyDescent="0.25">
      <c r="A36" s="18">
        <v>24</v>
      </c>
      <c r="B36" s="16" t="s">
        <v>274</v>
      </c>
      <c r="C36" s="227" t="s">
        <v>275</v>
      </c>
      <c r="D36" s="227" t="s">
        <v>67</v>
      </c>
      <c r="E36" s="227"/>
      <c r="F36" s="227"/>
      <c r="G36" s="36"/>
      <c r="H36" s="218"/>
      <c r="I36" s="218"/>
      <c r="J36" s="218">
        <v>7597</v>
      </c>
      <c r="K36" s="218">
        <v>20368</v>
      </c>
      <c r="L36" s="218">
        <v>4671</v>
      </c>
      <c r="M36" s="33" t="s">
        <v>276</v>
      </c>
      <c r="N36" s="218">
        <v>1789</v>
      </c>
      <c r="O36" s="218">
        <v>5691</v>
      </c>
      <c r="P36" s="218">
        <v>12748</v>
      </c>
      <c r="Q36" s="218">
        <v>20228</v>
      </c>
      <c r="R36" s="52">
        <v>4671</v>
      </c>
      <c r="S36" s="218">
        <v>0</v>
      </c>
      <c r="T36" s="218">
        <v>0</v>
      </c>
      <c r="U36" s="218">
        <v>0</v>
      </c>
      <c r="V36" s="218">
        <v>0</v>
      </c>
      <c r="W36" s="218">
        <v>0</v>
      </c>
      <c r="X36" s="218">
        <v>0</v>
      </c>
      <c r="Y36" s="218">
        <v>1789</v>
      </c>
      <c r="Z36" s="218">
        <v>5691</v>
      </c>
      <c r="AA36" s="218">
        <v>12748</v>
      </c>
      <c r="AB36" s="218">
        <v>20228</v>
      </c>
      <c r="AC36" s="52">
        <v>4671</v>
      </c>
      <c r="AD36" s="2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1789</v>
      </c>
      <c r="AL36" s="18">
        <v>5691</v>
      </c>
      <c r="AM36" s="18">
        <v>12748</v>
      </c>
      <c r="AN36" s="18">
        <v>20228</v>
      </c>
      <c r="AO36" s="28">
        <v>4671</v>
      </c>
      <c r="AP36" s="18">
        <v>0</v>
      </c>
    </row>
    <row r="37" spans="1:42" s="38" customFormat="1" ht="33" customHeight="1" x14ac:dyDescent="0.25">
      <c r="A37" s="200">
        <v>25</v>
      </c>
      <c r="B37" s="19" t="s">
        <v>240</v>
      </c>
      <c r="C37" s="27" t="s">
        <v>277</v>
      </c>
      <c r="D37" s="27" t="s">
        <v>108</v>
      </c>
      <c r="E37" s="60"/>
      <c r="F37" s="27"/>
      <c r="G37" s="18"/>
      <c r="H37" s="18"/>
      <c r="I37" s="18"/>
      <c r="J37" s="18">
        <v>19363</v>
      </c>
      <c r="K37" s="18">
        <v>46822</v>
      </c>
      <c r="L37" s="18">
        <v>19763</v>
      </c>
      <c r="M37" s="27" t="s">
        <v>278</v>
      </c>
      <c r="N37" s="18">
        <v>551</v>
      </c>
      <c r="O37" s="18">
        <v>11830</v>
      </c>
      <c r="P37" s="18">
        <v>25565</v>
      </c>
      <c r="Q37" s="18">
        <v>37946</v>
      </c>
      <c r="R37" s="28">
        <v>19763</v>
      </c>
      <c r="S37" s="18">
        <v>0</v>
      </c>
      <c r="T37" s="218">
        <v>0</v>
      </c>
      <c r="U37" s="218">
        <v>0</v>
      </c>
      <c r="V37" s="218">
        <v>0</v>
      </c>
      <c r="W37" s="218">
        <v>0</v>
      </c>
      <c r="X37" s="218">
        <v>0</v>
      </c>
      <c r="Y37" s="18">
        <v>551</v>
      </c>
      <c r="Z37" s="18">
        <v>11830</v>
      </c>
      <c r="AA37" s="18">
        <v>25565</v>
      </c>
      <c r="AB37" s="18">
        <v>37946</v>
      </c>
      <c r="AC37" s="28">
        <v>19763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551</v>
      </c>
      <c r="AL37" s="18">
        <v>11830</v>
      </c>
      <c r="AM37" s="18">
        <v>25565</v>
      </c>
      <c r="AN37" s="18">
        <v>37946</v>
      </c>
      <c r="AO37" s="28">
        <v>19763</v>
      </c>
      <c r="AP37" s="18">
        <v>0</v>
      </c>
    </row>
    <row r="38" spans="1:42" ht="24.75" customHeight="1" x14ac:dyDescent="0.25">
      <c r="A38" s="18">
        <v>26</v>
      </c>
      <c r="B38" s="16" t="s">
        <v>223</v>
      </c>
      <c r="C38" s="227" t="s">
        <v>279</v>
      </c>
      <c r="D38" s="227" t="s">
        <v>39</v>
      </c>
      <c r="E38" s="227"/>
      <c r="F38" s="227"/>
      <c r="G38" s="36"/>
      <c r="H38" s="218"/>
      <c r="I38" s="218"/>
      <c r="J38" s="218">
        <v>5045</v>
      </c>
      <c r="K38" s="218">
        <v>28403</v>
      </c>
      <c r="L38" s="218">
        <v>1612</v>
      </c>
      <c r="M38" s="227" t="s">
        <v>227</v>
      </c>
      <c r="N38" s="218">
        <v>0</v>
      </c>
      <c r="O38" s="218">
        <v>3613</v>
      </c>
      <c r="P38" s="218">
        <v>22682</v>
      </c>
      <c r="Q38" s="218">
        <v>26295</v>
      </c>
      <c r="R38" s="52">
        <v>1612</v>
      </c>
      <c r="S38" s="218">
        <v>0</v>
      </c>
      <c r="T38" s="218">
        <v>0</v>
      </c>
      <c r="U38" s="218">
        <v>0</v>
      </c>
      <c r="V38" s="218">
        <v>0</v>
      </c>
      <c r="W38" s="218">
        <v>0</v>
      </c>
      <c r="X38" s="218">
        <v>0</v>
      </c>
      <c r="Y38" s="218">
        <v>0</v>
      </c>
      <c r="Z38" s="218">
        <v>3613</v>
      </c>
      <c r="AA38" s="218">
        <v>22682</v>
      </c>
      <c r="AB38" s="218">
        <v>26295</v>
      </c>
      <c r="AC38" s="52">
        <v>1612</v>
      </c>
      <c r="AD38" s="2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3613</v>
      </c>
      <c r="AM38" s="18">
        <v>22682</v>
      </c>
      <c r="AN38" s="18">
        <v>26295</v>
      </c>
      <c r="AO38" s="28">
        <v>1612</v>
      </c>
      <c r="AP38" s="18">
        <v>0</v>
      </c>
    </row>
    <row r="39" spans="1:42" ht="37.5" x14ac:dyDescent="0.25">
      <c r="A39" s="200">
        <v>27</v>
      </c>
      <c r="B39" s="16" t="s">
        <v>280</v>
      </c>
      <c r="C39" s="227" t="s">
        <v>281</v>
      </c>
      <c r="D39" s="227" t="s">
        <v>108</v>
      </c>
      <c r="E39" s="227"/>
      <c r="F39" s="227"/>
      <c r="G39" s="36"/>
      <c r="H39" s="218"/>
      <c r="I39" s="218"/>
      <c r="J39" s="218">
        <v>180</v>
      </c>
      <c r="K39" s="218">
        <v>441</v>
      </c>
      <c r="L39" s="218">
        <v>136</v>
      </c>
      <c r="M39" s="227" t="s">
        <v>282</v>
      </c>
      <c r="N39" s="218">
        <v>0</v>
      </c>
      <c r="O39" s="218">
        <v>167</v>
      </c>
      <c r="P39" s="218">
        <v>274</v>
      </c>
      <c r="Q39" s="218">
        <v>441</v>
      </c>
      <c r="R39" s="52">
        <v>136</v>
      </c>
      <c r="S39" s="218">
        <v>0</v>
      </c>
      <c r="T39" s="218">
        <v>0</v>
      </c>
      <c r="U39" s="218">
        <v>0</v>
      </c>
      <c r="V39" s="218">
        <v>0</v>
      </c>
      <c r="W39" s="218">
        <v>0</v>
      </c>
      <c r="X39" s="218">
        <v>0</v>
      </c>
      <c r="Y39" s="218">
        <v>0</v>
      </c>
      <c r="Z39" s="218">
        <v>167</v>
      </c>
      <c r="AA39" s="218">
        <v>274</v>
      </c>
      <c r="AB39" s="218">
        <v>441</v>
      </c>
      <c r="AC39" s="52">
        <v>136</v>
      </c>
      <c r="AD39" s="2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167</v>
      </c>
      <c r="AM39" s="18">
        <v>274</v>
      </c>
      <c r="AN39" s="18">
        <v>441</v>
      </c>
      <c r="AO39" s="28">
        <v>136</v>
      </c>
      <c r="AP39" s="18">
        <v>0</v>
      </c>
    </row>
    <row r="40" spans="1:42" ht="57" customHeight="1" x14ac:dyDescent="0.25">
      <c r="A40" s="18">
        <v>28</v>
      </c>
      <c r="B40" s="16" t="s">
        <v>283</v>
      </c>
      <c r="C40" s="227" t="s">
        <v>284</v>
      </c>
      <c r="D40" s="227" t="s">
        <v>128</v>
      </c>
      <c r="E40" s="227"/>
      <c r="F40" s="227"/>
      <c r="G40" s="36"/>
      <c r="H40" s="218"/>
      <c r="I40" s="218"/>
      <c r="J40" s="218">
        <v>1463</v>
      </c>
      <c r="K40" s="218">
        <v>1463</v>
      </c>
      <c r="L40" s="218"/>
      <c r="M40" s="227" t="s">
        <v>285</v>
      </c>
      <c r="N40" s="218">
        <v>0</v>
      </c>
      <c r="O40" s="218">
        <v>765</v>
      </c>
      <c r="P40" s="218">
        <v>0</v>
      </c>
      <c r="Q40" s="218">
        <v>765</v>
      </c>
      <c r="R40" s="52">
        <v>0</v>
      </c>
      <c r="S40" s="218">
        <v>560</v>
      </c>
      <c r="T40" s="218">
        <v>0</v>
      </c>
      <c r="U40" s="218">
        <v>0</v>
      </c>
      <c r="V40" s="218">
        <v>0</v>
      </c>
      <c r="W40" s="218">
        <v>0</v>
      </c>
      <c r="X40" s="218">
        <v>0</v>
      </c>
      <c r="Y40" s="218">
        <v>0</v>
      </c>
      <c r="Z40" s="218">
        <v>765</v>
      </c>
      <c r="AA40" s="218">
        <v>0</v>
      </c>
      <c r="AB40" s="218">
        <v>765</v>
      </c>
      <c r="AC40" s="52">
        <v>0</v>
      </c>
      <c r="AD40" s="218">
        <v>560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765</v>
      </c>
      <c r="AM40" s="18">
        <v>0</v>
      </c>
      <c r="AN40" s="18">
        <v>765</v>
      </c>
      <c r="AO40" s="28">
        <v>0</v>
      </c>
      <c r="AP40" s="18">
        <v>560</v>
      </c>
    </row>
    <row r="41" spans="1:42" ht="26.25" customHeight="1" x14ac:dyDescent="0.25">
      <c r="A41" s="200">
        <v>29</v>
      </c>
      <c r="B41" s="16" t="s">
        <v>286</v>
      </c>
      <c r="C41" s="227" t="s">
        <v>287</v>
      </c>
      <c r="D41" s="227" t="s">
        <v>288</v>
      </c>
      <c r="E41" s="227"/>
      <c r="F41" s="227"/>
      <c r="G41" s="36"/>
      <c r="H41" s="218"/>
      <c r="I41" s="218"/>
      <c r="J41" s="218">
        <v>284</v>
      </c>
      <c r="K41" s="218">
        <v>808</v>
      </c>
      <c r="L41" s="218">
        <v>0</v>
      </c>
      <c r="M41" s="227" t="s">
        <v>289</v>
      </c>
      <c r="N41" s="218">
        <v>0</v>
      </c>
      <c r="O41" s="218">
        <v>1</v>
      </c>
      <c r="P41" s="218">
        <v>524</v>
      </c>
      <c r="Q41" s="218">
        <v>525</v>
      </c>
      <c r="R41" s="52">
        <v>0</v>
      </c>
      <c r="S41" s="218">
        <v>0</v>
      </c>
      <c r="T41" s="218">
        <v>0</v>
      </c>
      <c r="U41" s="218">
        <v>0</v>
      </c>
      <c r="V41" s="218">
        <v>0</v>
      </c>
      <c r="W41" s="218">
        <v>0</v>
      </c>
      <c r="X41" s="218">
        <v>0</v>
      </c>
      <c r="Y41" s="218">
        <v>0</v>
      </c>
      <c r="Z41" s="218">
        <v>1</v>
      </c>
      <c r="AA41" s="218">
        <v>524</v>
      </c>
      <c r="AB41" s="218">
        <v>525</v>
      </c>
      <c r="AC41" s="52">
        <v>0</v>
      </c>
      <c r="AD41" s="2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1</v>
      </c>
      <c r="AM41" s="18">
        <v>524</v>
      </c>
      <c r="AN41" s="18">
        <v>525</v>
      </c>
      <c r="AO41" s="28">
        <v>0</v>
      </c>
      <c r="AP41" s="18">
        <v>0</v>
      </c>
    </row>
    <row r="42" spans="1:42" ht="37.5" x14ac:dyDescent="0.25">
      <c r="A42" s="18">
        <v>30</v>
      </c>
      <c r="B42" s="16" t="s">
        <v>290</v>
      </c>
      <c r="C42" s="227" t="s">
        <v>291</v>
      </c>
      <c r="D42" s="227" t="s">
        <v>136</v>
      </c>
      <c r="E42" s="227"/>
      <c r="F42" s="227"/>
      <c r="G42" s="36"/>
      <c r="H42" s="218"/>
      <c r="I42" s="218"/>
      <c r="J42" s="218">
        <v>224</v>
      </c>
      <c r="K42" s="218">
        <v>471</v>
      </c>
      <c r="L42" s="218">
        <v>0</v>
      </c>
      <c r="M42" s="227" t="s">
        <v>292</v>
      </c>
      <c r="N42" s="218">
        <v>0</v>
      </c>
      <c r="O42" s="218">
        <v>224</v>
      </c>
      <c r="P42" s="218">
        <v>247</v>
      </c>
      <c r="Q42" s="218">
        <v>471</v>
      </c>
      <c r="R42" s="52">
        <v>0</v>
      </c>
      <c r="S42" s="218">
        <v>0</v>
      </c>
      <c r="T42" s="218">
        <v>0</v>
      </c>
      <c r="U42" s="218">
        <v>0</v>
      </c>
      <c r="V42" s="218">
        <v>0</v>
      </c>
      <c r="W42" s="218">
        <v>0</v>
      </c>
      <c r="X42" s="218">
        <v>0</v>
      </c>
      <c r="Y42" s="218">
        <v>0</v>
      </c>
      <c r="Z42" s="218">
        <v>224</v>
      </c>
      <c r="AA42" s="218">
        <v>247</v>
      </c>
      <c r="AB42" s="218">
        <v>471</v>
      </c>
      <c r="AC42" s="52">
        <v>0</v>
      </c>
      <c r="AD42" s="2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224</v>
      </c>
      <c r="AM42" s="18">
        <v>247</v>
      </c>
      <c r="AN42" s="18">
        <v>471</v>
      </c>
      <c r="AO42" s="28">
        <v>0</v>
      </c>
      <c r="AP42" s="18">
        <v>0</v>
      </c>
    </row>
    <row r="43" spans="1:42" ht="37.5" x14ac:dyDescent="0.25">
      <c r="A43" s="200">
        <v>31</v>
      </c>
      <c r="B43" s="16" t="s">
        <v>293</v>
      </c>
      <c r="C43" s="227" t="s">
        <v>294</v>
      </c>
      <c r="D43" s="227" t="s">
        <v>62</v>
      </c>
      <c r="E43" s="227"/>
      <c r="F43" s="227"/>
      <c r="G43" s="36"/>
      <c r="H43" s="218"/>
      <c r="I43" s="218"/>
      <c r="J43" s="218">
        <v>247</v>
      </c>
      <c r="K43" s="218">
        <v>601</v>
      </c>
      <c r="L43" s="218">
        <v>0</v>
      </c>
      <c r="M43" s="227" t="s">
        <v>295</v>
      </c>
      <c r="N43" s="218">
        <v>0</v>
      </c>
      <c r="O43" s="218">
        <v>187</v>
      </c>
      <c r="P43" s="218">
        <v>350</v>
      </c>
      <c r="Q43" s="218">
        <v>537</v>
      </c>
      <c r="R43" s="52">
        <v>0</v>
      </c>
      <c r="S43" s="218">
        <v>0</v>
      </c>
      <c r="T43" s="218">
        <v>0</v>
      </c>
      <c r="U43" s="218">
        <v>0</v>
      </c>
      <c r="V43" s="218">
        <v>0</v>
      </c>
      <c r="W43" s="218">
        <v>0</v>
      </c>
      <c r="X43" s="218">
        <v>0</v>
      </c>
      <c r="Y43" s="218">
        <v>0</v>
      </c>
      <c r="Z43" s="218">
        <v>187</v>
      </c>
      <c r="AA43" s="218">
        <v>350</v>
      </c>
      <c r="AB43" s="218">
        <v>537</v>
      </c>
      <c r="AC43" s="52">
        <v>0</v>
      </c>
      <c r="AD43" s="2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187</v>
      </c>
      <c r="AM43" s="18">
        <v>350</v>
      </c>
      <c r="AN43" s="18">
        <v>537</v>
      </c>
      <c r="AO43" s="28">
        <v>0</v>
      </c>
      <c r="AP43" s="18">
        <v>0</v>
      </c>
    </row>
    <row r="44" spans="1:42" ht="37.5" x14ac:dyDescent="0.25">
      <c r="A44" s="18">
        <v>32</v>
      </c>
      <c r="B44" s="16" t="s">
        <v>296</v>
      </c>
      <c r="C44" s="227" t="s">
        <v>297</v>
      </c>
      <c r="D44" s="227" t="s">
        <v>298</v>
      </c>
      <c r="E44" s="227"/>
      <c r="F44" s="227"/>
      <c r="G44" s="36"/>
      <c r="H44" s="218"/>
      <c r="I44" s="218"/>
      <c r="J44" s="218">
        <v>1408</v>
      </c>
      <c r="K44" s="218">
        <v>3308</v>
      </c>
      <c r="L44" s="218">
        <v>2459</v>
      </c>
      <c r="M44" s="227" t="s">
        <v>299</v>
      </c>
      <c r="N44" s="218">
        <v>404</v>
      </c>
      <c r="O44" s="218">
        <v>1004</v>
      </c>
      <c r="P44" s="218">
        <v>1900</v>
      </c>
      <c r="Q44" s="218">
        <v>3308</v>
      </c>
      <c r="R44" s="52">
        <v>2459</v>
      </c>
      <c r="S44" s="218">
        <v>0</v>
      </c>
      <c r="T44" s="218">
        <v>0</v>
      </c>
      <c r="U44" s="218">
        <v>0</v>
      </c>
      <c r="V44" s="218">
        <v>0</v>
      </c>
      <c r="W44" s="218">
        <v>0</v>
      </c>
      <c r="X44" s="218">
        <v>0</v>
      </c>
      <c r="Y44" s="218">
        <v>404</v>
      </c>
      <c r="Z44" s="218">
        <v>1004</v>
      </c>
      <c r="AA44" s="218">
        <v>1900</v>
      </c>
      <c r="AB44" s="218">
        <v>3308</v>
      </c>
      <c r="AC44" s="52">
        <v>2459</v>
      </c>
      <c r="AD44" s="2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404</v>
      </c>
      <c r="AL44" s="18">
        <v>1004</v>
      </c>
      <c r="AM44" s="18">
        <v>1900</v>
      </c>
      <c r="AN44" s="18">
        <v>3308</v>
      </c>
      <c r="AO44" s="28">
        <v>2459</v>
      </c>
      <c r="AP44" s="18">
        <v>0</v>
      </c>
    </row>
    <row r="45" spans="1:42" ht="37.5" x14ac:dyDescent="0.25">
      <c r="A45" s="200">
        <v>33</v>
      </c>
      <c r="B45" s="16" t="s">
        <v>300</v>
      </c>
      <c r="C45" s="227" t="s">
        <v>301</v>
      </c>
      <c r="D45" s="227" t="s">
        <v>62</v>
      </c>
      <c r="E45" s="227"/>
      <c r="F45" s="227"/>
      <c r="G45" s="36"/>
      <c r="H45" s="218"/>
      <c r="I45" s="218"/>
      <c r="J45" s="218">
        <v>181</v>
      </c>
      <c r="K45" s="218">
        <v>433</v>
      </c>
      <c r="L45" s="218">
        <v>0</v>
      </c>
      <c r="M45" s="227" t="s">
        <v>292</v>
      </c>
      <c r="N45" s="218">
        <v>0</v>
      </c>
      <c r="O45" s="218">
        <v>82</v>
      </c>
      <c r="P45" s="218">
        <v>211</v>
      </c>
      <c r="Q45" s="218">
        <v>293</v>
      </c>
      <c r="R45" s="52">
        <v>0</v>
      </c>
      <c r="S45" s="218">
        <v>0</v>
      </c>
      <c r="T45" s="218">
        <v>0</v>
      </c>
      <c r="U45" s="218">
        <v>0</v>
      </c>
      <c r="V45" s="218">
        <v>0</v>
      </c>
      <c r="W45" s="218">
        <v>0</v>
      </c>
      <c r="X45" s="218">
        <v>0</v>
      </c>
      <c r="Y45" s="218">
        <v>0</v>
      </c>
      <c r="Z45" s="218">
        <v>82</v>
      </c>
      <c r="AA45" s="218">
        <v>211</v>
      </c>
      <c r="AB45" s="218">
        <v>293</v>
      </c>
      <c r="AC45" s="52">
        <v>0</v>
      </c>
      <c r="AD45" s="2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82</v>
      </c>
      <c r="AM45" s="18">
        <v>211</v>
      </c>
      <c r="AN45" s="18">
        <v>293</v>
      </c>
      <c r="AO45" s="28">
        <v>0</v>
      </c>
      <c r="AP45" s="18">
        <v>0</v>
      </c>
    </row>
    <row r="46" spans="1:42" ht="61.5" customHeight="1" x14ac:dyDescent="0.25">
      <c r="A46" s="18">
        <v>34</v>
      </c>
      <c r="B46" s="16" t="s">
        <v>302</v>
      </c>
      <c r="C46" s="227" t="s">
        <v>303</v>
      </c>
      <c r="D46" s="227" t="s">
        <v>304</v>
      </c>
      <c r="E46" s="227"/>
      <c r="F46" s="227"/>
      <c r="G46" s="36"/>
      <c r="H46" s="218"/>
      <c r="I46" s="218"/>
      <c r="J46" s="218">
        <v>1520</v>
      </c>
      <c r="K46" s="218">
        <v>6962</v>
      </c>
      <c r="L46" s="218">
        <v>0</v>
      </c>
      <c r="M46" s="227" t="s">
        <v>305</v>
      </c>
      <c r="N46" s="218">
        <v>1236</v>
      </c>
      <c r="O46" s="218">
        <v>1520</v>
      </c>
      <c r="P46" s="218">
        <v>4206</v>
      </c>
      <c r="Q46" s="218">
        <v>6962</v>
      </c>
      <c r="R46" s="52">
        <v>0</v>
      </c>
      <c r="S46" s="218">
        <v>0</v>
      </c>
      <c r="T46" s="218">
        <v>0</v>
      </c>
      <c r="U46" s="218">
        <v>0</v>
      </c>
      <c r="V46" s="218">
        <v>0</v>
      </c>
      <c r="W46" s="218">
        <v>0</v>
      </c>
      <c r="X46" s="218">
        <v>0</v>
      </c>
      <c r="Y46" s="218">
        <v>1236</v>
      </c>
      <c r="Z46" s="218">
        <v>1520</v>
      </c>
      <c r="AA46" s="218">
        <v>4206</v>
      </c>
      <c r="AB46" s="218">
        <v>6962</v>
      </c>
      <c r="AC46" s="52">
        <v>0</v>
      </c>
      <c r="AD46" s="2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1236</v>
      </c>
      <c r="AL46" s="18">
        <v>1520</v>
      </c>
      <c r="AM46" s="18">
        <v>4206</v>
      </c>
      <c r="AN46" s="18">
        <v>6962</v>
      </c>
      <c r="AO46" s="28">
        <v>0</v>
      </c>
      <c r="AP46" s="18">
        <v>0</v>
      </c>
    </row>
    <row r="47" spans="1:42" ht="37.5" x14ac:dyDescent="0.25">
      <c r="A47" s="200">
        <v>35</v>
      </c>
      <c r="B47" s="16" t="s">
        <v>306</v>
      </c>
      <c r="C47" s="227" t="s">
        <v>307</v>
      </c>
      <c r="D47" s="227" t="s">
        <v>304</v>
      </c>
      <c r="E47" s="227"/>
      <c r="F47" s="227"/>
      <c r="G47" s="36"/>
      <c r="H47" s="218"/>
      <c r="I47" s="218"/>
      <c r="J47" s="218">
        <v>78</v>
      </c>
      <c r="K47" s="218">
        <v>321</v>
      </c>
      <c r="L47" s="218">
        <v>122</v>
      </c>
      <c r="M47" s="227" t="s">
        <v>308</v>
      </c>
      <c r="N47" s="218">
        <v>0</v>
      </c>
      <c r="O47" s="218">
        <v>70</v>
      </c>
      <c r="P47" s="218">
        <v>243</v>
      </c>
      <c r="Q47" s="218">
        <v>313</v>
      </c>
      <c r="R47" s="52">
        <v>122</v>
      </c>
      <c r="S47" s="218">
        <v>0</v>
      </c>
      <c r="T47" s="218">
        <v>0</v>
      </c>
      <c r="U47" s="218">
        <v>0</v>
      </c>
      <c r="V47" s="218">
        <v>0</v>
      </c>
      <c r="W47" s="218">
        <v>0</v>
      </c>
      <c r="X47" s="218">
        <v>0</v>
      </c>
      <c r="Y47" s="218">
        <v>0</v>
      </c>
      <c r="Z47" s="218">
        <v>70</v>
      </c>
      <c r="AA47" s="218">
        <v>243</v>
      </c>
      <c r="AB47" s="218">
        <v>313</v>
      </c>
      <c r="AC47" s="52">
        <v>122</v>
      </c>
      <c r="AD47" s="2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70</v>
      </c>
      <c r="AM47" s="18">
        <v>243</v>
      </c>
      <c r="AN47" s="18">
        <v>313</v>
      </c>
      <c r="AO47" s="28">
        <v>122</v>
      </c>
      <c r="AP47" s="18">
        <v>0</v>
      </c>
    </row>
    <row r="48" spans="1:42" ht="43.5" customHeight="1" x14ac:dyDescent="0.25">
      <c r="A48" s="18">
        <v>36</v>
      </c>
      <c r="B48" s="16" t="s">
        <v>309</v>
      </c>
      <c r="C48" s="227" t="s">
        <v>131</v>
      </c>
      <c r="D48" s="227" t="s">
        <v>132</v>
      </c>
      <c r="E48" s="227"/>
      <c r="F48" s="227"/>
      <c r="G48" s="36"/>
      <c r="H48" s="218"/>
      <c r="I48" s="218"/>
      <c r="J48" s="218">
        <v>498</v>
      </c>
      <c r="K48" s="218">
        <v>1710</v>
      </c>
      <c r="L48" s="218">
        <v>0</v>
      </c>
      <c r="M48" s="227" t="s">
        <v>310</v>
      </c>
      <c r="N48" s="218">
        <v>0</v>
      </c>
      <c r="O48" s="218">
        <v>498</v>
      </c>
      <c r="P48" s="218">
        <v>1212</v>
      </c>
      <c r="Q48" s="218">
        <v>1710</v>
      </c>
      <c r="R48" s="52">
        <v>0</v>
      </c>
      <c r="S48" s="218">
        <v>0</v>
      </c>
      <c r="T48" s="218">
        <v>0</v>
      </c>
      <c r="U48" s="218">
        <v>0</v>
      </c>
      <c r="V48" s="218">
        <v>0</v>
      </c>
      <c r="W48" s="218">
        <v>0</v>
      </c>
      <c r="X48" s="218">
        <v>0</v>
      </c>
      <c r="Y48" s="218">
        <v>0</v>
      </c>
      <c r="Z48" s="218">
        <v>498</v>
      </c>
      <c r="AA48" s="218">
        <v>1212</v>
      </c>
      <c r="AB48" s="218">
        <v>1710</v>
      </c>
      <c r="AC48" s="52">
        <v>0</v>
      </c>
      <c r="AD48" s="2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498</v>
      </c>
      <c r="AM48" s="18">
        <v>1212</v>
      </c>
      <c r="AN48" s="18">
        <v>1710</v>
      </c>
      <c r="AO48" s="28">
        <v>0</v>
      </c>
      <c r="AP48" s="18">
        <v>0</v>
      </c>
    </row>
    <row r="49" spans="1:42" ht="47.25" customHeight="1" x14ac:dyDescent="0.25">
      <c r="A49" s="200">
        <v>37</v>
      </c>
      <c r="B49" s="16" t="s">
        <v>311</v>
      </c>
      <c r="C49" s="227" t="s">
        <v>312</v>
      </c>
      <c r="D49" s="227" t="s">
        <v>220</v>
      </c>
      <c r="E49" s="227"/>
      <c r="F49" s="227"/>
      <c r="G49" s="36"/>
      <c r="H49" s="218"/>
      <c r="I49" s="218"/>
      <c r="J49" s="218">
        <v>259</v>
      </c>
      <c r="K49" s="218">
        <v>958</v>
      </c>
      <c r="L49" s="218">
        <v>0</v>
      </c>
      <c r="M49" s="227" t="s">
        <v>313</v>
      </c>
      <c r="N49" s="218">
        <v>0</v>
      </c>
      <c r="O49" s="218">
        <v>259</v>
      </c>
      <c r="P49" s="218">
        <v>699</v>
      </c>
      <c r="Q49" s="218">
        <v>958</v>
      </c>
      <c r="R49" s="52">
        <v>0</v>
      </c>
      <c r="S49" s="218">
        <v>0</v>
      </c>
      <c r="T49" s="218">
        <v>0</v>
      </c>
      <c r="U49" s="218">
        <v>0</v>
      </c>
      <c r="V49" s="218">
        <v>0</v>
      </c>
      <c r="W49" s="218">
        <v>0</v>
      </c>
      <c r="X49" s="218">
        <v>0</v>
      </c>
      <c r="Y49" s="218">
        <v>0</v>
      </c>
      <c r="Z49" s="218">
        <v>259</v>
      </c>
      <c r="AA49" s="218">
        <v>699</v>
      </c>
      <c r="AB49" s="218">
        <v>958</v>
      </c>
      <c r="AC49" s="52">
        <v>0</v>
      </c>
      <c r="AD49" s="2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259</v>
      </c>
      <c r="AM49" s="18">
        <v>699</v>
      </c>
      <c r="AN49" s="18">
        <v>958</v>
      </c>
      <c r="AO49" s="28">
        <v>0</v>
      </c>
      <c r="AP49" s="18">
        <v>0</v>
      </c>
    </row>
    <row r="50" spans="1:42" ht="43.5" customHeight="1" x14ac:dyDescent="0.25">
      <c r="A50" s="18">
        <v>38</v>
      </c>
      <c r="B50" s="16" t="s">
        <v>314</v>
      </c>
      <c r="C50" s="227" t="s">
        <v>315</v>
      </c>
      <c r="D50" s="227" t="s">
        <v>220</v>
      </c>
      <c r="E50" s="227"/>
      <c r="F50" s="227"/>
      <c r="G50" s="36"/>
      <c r="H50" s="218"/>
      <c r="I50" s="218"/>
      <c r="J50" s="218">
        <v>61</v>
      </c>
      <c r="K50" s="218">
        <v>260</v>
      </c>
      <c r="L50" s="218">
        <v>0</v>
      </c>
      <c r="M50" s="227" t="s">
        <v>316</v>
      </c>
      <c r="N50" s="218">
        <v>0</v>
      </c>
      <c r="O50" s="218">
        <v>61</v>
      </c>
      <c r="P50" s="218">
        <v>199</v>
      </c>
      <c r="Q50" s="218">
        <v>260</v>
      </c>
      <c r="R50" s="52">
        <v>0</v>
      </c>
      <c r="S50" s="218">
        <v>0</v>
      </c>
      <c r="T50" s="218">
        <v>0</v>
      </c>
      <c r="U50" s="218">
        <v>0</v>
      </c>
      <c r="V50" s="218">
        <v>0</v>
      </c>
      <c r="W50" s="218">
        <v>0</v>
      </c>
      <c r="X50" s="218">
        <v>0</v>
      </c>
      <c r="Y50" s="218">
        <v>0</v>
      </c>
      <c r="Z50" s="218">
        <v>61</v>
      </c>
      <c r="AA50" s="218">
        <v>199</v>
      </c>
      <c r="AB50" s="218">
        <v>260</v>
      </c>
      <c r="AC50" s="52">
        <v>0</v>
      </c>
      <c r="AD50" s="2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61</v>
      </c>
      <c r="AM50" s="18">
        <v>199</v>
      </c>
      <c r="AN50" s="18">
        <v>260</v>
      </c>
      <c r="AO50" s="28">
        <v>0</v>
      </c>
      <c r="AP50" s="18">
        <v>0</v>
      </c>
    </row>
    <row r="51" spans="1:42" ht="45.75" customHeight="1" x14ac:dyDescent="0.25">
      <c r="A51" s="200">
        <v>39</v>
      </c>
      <c r="B51" s="16" t="s">
        <v>317</v>
      </c>
      <c r="C51" s="227" t="s">
        <v>318</v>
      </c>
      <c r="D51" s="227" t="s">
        <v>220</v>
      </c>
      <c r="E51" s="227"/>
      <c r="F51" s="227"/>
      <c r="G51" s="36"/>
      <c r="H51" s="218"/>
      <c r="I51" s="218"/>
      <c r="J51" s="218">
        <v>73</v>
      </c>
      <c r="K51" s="218">
        <v>162</v>
      </c>
      <c r="L51" s="218">
        <v>0</v>
      </c>
      <c r="M51" s="227" t="s">
        <v>316</v>
      </c>
      <c r="N51" s="218">
        <v>0</v>
      </c>
      <c r="O51" s="218">
        <v>73</v>
      </c>
      <c r="P51" s="218">
        <v>89</v>
      </c>
      <c r="Q51" s="218">
        <v>162</v>
      </c>
      <c r="R51" s="52">
        <v>0</v>
      </c>
      <c r="S51" s="218">
        <v>0</v>
      </c>
      <c r="T51" s="218">
        <v>0</v>
      </c>
      <c r="U51" s="218">
        <v>0</v>
      </c>
      <c r="V51" s="218">
        <v>0</v>
      </c>
      <c r="W51" s="218">
        <v>0</v>
      </c>
      <c r="X51" s="218">
        <v>0</v>
      </c>
      <c r="Y51" s="218">
        <v>0</v>
      </c>
      <c r="Z51" s="218">
        <v>73</v>
      </c>
      <c r="AA51" s="218">
        <v>89</v>
      </c>
      <c r="AB51" s="218">
        <v>162</v>
      </c>
      <c r="AC51" s="52">
        <v>0</v>
      </c>
      <c r="AD51" s="2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73</v>
      </c>
      <c r="AM51" s="18">
        <v>89</v>
      </c>
      <c r="AN51" s="18">
        <v>162</v>
      </c>
      <c r="AO51" s="28">
        <v>0</v>
      </c>
      <c r="AP51" s="18">
        <v>0</v>
      </c>
    </row>
    <row r="52" spans="1:42" ht="37.5" x14ac:dyDescent="0.25">
      <c r="A52" s="18">
        <v>40</v>
      </c>
      <c r="B52" s="16" t="s">
        <v>319</v>
      </c>
      <c r="C52" s="227" t="s">
        <v>320</v>
      </c>
      <c r="D52" s="227" t="s">
        <v>220</v>
      </c>
      <c r="E52" s="227"/>
      <c r="F52" s="227"/>
      <c r="G52" s="36"/>
      <c r="H52" s="218"/>
      <c r="I52" s="218"/>
      <c r="J52" s="218">
        <v>87</v>
      </c>
      <c r="K52" s="218">
        <v>395</v>
      </c>
      <c r="L52" s="218">
        <v>0</v>
      </c>
      <c r="M52" s="227" t="s">
        <v>321</v>
      </c>
      <c r="N52" s="218">
        <v>0</v>
      </c>
      <c r="O52" s="218">
        <v>56</v>
      </c>
      <c r="P52" s="218">
        <v>288</v>
      </c>
      <c r="Q52" s="218">
        <v>344</v>
      </c>
      <c r="R52" s="52">
        <v>0</v>
      </c>
      <c r="S52" s="218">
        <v>0</v>
      </c>
      <c r="T52" s="218">
        <v>0</v>
      </c>
      <c r="U52" s="218">
        <v>0</v>
      </c>
      <c r="V52" s="218">
        <v>0</v>
      </c>
      <c r="W52" s="218">
        <v>0</v>
      </c>
      <c r="X52" s="218">
        <v>0</v>
      </c>
      <c r="Y52" s="218">
        <v>0</v>
      </c>
      <c r="Z52" s="218">
        <v>56</v>
      </c>
      <c r="AA52" s="218">
        <v>288</v>
      </c>
      <c r="AB52" s="218">
        <v>344</v>
      </c>
      <c r="AC52" s="52">
        <v>0</v>
      </c>
      <c r="AD52" s="2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56</v>
      </c>
      <c r="AM52" s="18">
        <v>288</v>
      </c>
      <c r="AN52" s="18">
        <v>344</v>
      </c>
      <c r="AO52" s="28">
        <v>0</v>
      </c>
      <c r="AP52" s="18">
        <v>0</v>
      </c>
    </row>
    <row r="53" spans="1:42" ht="28.5" customHeight="1" x14ac:dyDescent="0.25">
      <c r="A53" s="200">
        <v>41</v>
      </c>
      <c r="B53" s="16" t="s">
        <v>322</v>
      </c>
      <c r="C53" s="227" t="s">
        <v>323</v>
      </c>
      <c r="D53" s="227" t="s">
        <v>220</v>
      </c>
      <c r="E53" s="227"/>
      <c r="F53" s="227"/>
      <c r="G53" s="36"/>
      <c r="H53" s="218"/>
      <c r="I53" s="218"/>
      <c r="J53" s="218">
        <v>360</v>
      </c>
      <c r="K53" s="218">
        <v>1499</v>
      </c>
      <c r="L53" s="218">
        <v>0</v>
      </c>
      <c r="M53" s="227" t="s">
        <v>324</v>
      </c>
      <c r="N53" s="218">
        <v>0</v>
      </c>
      <c r="O53" s="218">
        <v>0</v>
      </c>
      <c r="P53" s="218">
        <v>916</v>
      </c>
      <c r="Q53" s="218">
        <v>916</v>
      </c>
      <c r="R53" s="52">
        <v>0</v>
      </c>
      <c r="S53" s="218">
        <v>0</v>
      </c>
      <c r="T53" s="218">
        <v>0</v>
      </c>
      <c r="U53" s="218">
        <v>0</v>
      </c>
      <c r="V53" s="218">
        <v>0</v>
      </c>
      <c r="W53" s="218">
        <v>0</v>
      </c>
      <c r="X53" s="218">
        <v>0</v>
      </c>
      <c r="Y53" s="218">
        <v>0</v>
      </c>
      <c r="Z53" s="218">
        <v>0</v>
      </c>
      <c r="AA53" s="218">
        <v>916</v>
      </c>
      <c r="AB53" s="218">
        <v>916</v>
      </c>
      <c r="AC53" s="52">
        <v>0</v>
      </c>
      <c r="AD53" s="2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916</v>
      </c>
      <c r="AN53" s="18">
        <v>916</v>
      </c>
      <c r="AO53" s="28">
        <v>0</v>
      </c>
      <c r="AP53" s="18">
        <v>0</v>
      </c>
    </row>
    <row r="54" spans="1:42" ht="37.5" x14ac:dyDescent="0.25">
      <c r="A54" s="18">
        <v>42</v>
      </c>
      <c r="B54" s="16" t="s">
        <v>325</v>
      </c>
      <c r="C54" s="227" t="s">
        <v>326</v>
      </c>
      <c r="D54" s="227" t="s">
        <v>146</v>
      </c>
      <c r="E54" s="227"/>
      <c r="F54" s="227"/>
      <c r="G54" s="36"/>
      <c r="H54" s="218"/>
      <c r="I54" s="218"/>
      <c r="J54" s="218">
        <v>267</v>
      </c>
      <c r="K54" s="218">
        <v>591</v>
      </c>
      <c r="L54" s="218">
        <v>0</v>
      </c>
      <c r="M54" s="227" t="s">
        <v>327</v>
      </c>
      <c r="N54" s="218">
        <v>196</v>
      </c>
      <c r="O54" s="218">
        <v>253</v>
      </c>
      <c r="P54" s="218">
        <v>86</v>
      </c>
      <c r="Q54" s="218">
        <v>535</v>
      </c>
      <c r="R54" s="52">
        <v>0</v>
      </c>
      <c r="S54" s="218">
        <v>0</v>
      </c>
      <c r="T54" s="218">
        <v>0</v>
      </c>
      <c r="U54" s="218">
        <v>0</v>
      </c>
      <c r="V54" s="218">
        <v>0</v>
      </c>
      <c r="W54" s="218">
        <v>0</v>
      </c>
      <c r="X54" s="218">
        <v>0</v>
      </c>
      <c r="Y54" s="218">
        <v>196</v>
      </c>
      <c r="Z54" s="218">
        <v>253</v>
      </c>
      <c r="AA54" s="218">
        <v>86</v>
      </c>
      <c r="AB54" s="218">
        <v>535</v>
      </c>
      <c r="AC54" s="52">
        <v>0</v>
      </c>
      <c r="AD54" s="2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196</v>
      </c>
      <c r="AL54" s="18">
        <v>253</v>
      </c>
      <c r="AM54" s="18">
        <v>86</v>
      </c>
      <c r="AN54" s="18">
        <v>535</v>
      </c>
      <c r="AO54" s="28">
        <v>0</v>
      </c>
      <c r="AP54" s="18">
        <v>0</v>
      </c>
    </row>
    <row r="55" spans="1:42" ht="43.5" customHeight="1" x14ac:dyDescent="0.25">
      <c r="A55" s="200">
        <v>43</v>
      </c>
      <c r="B55" s="16" t="s">
        <v>328</v>
      </c>
      <c r="C55" s="227" t="s">
        <v>329</v>
      </c>
      <c r="D55" s="227" t="s">
        <v>146</v>
      </c>
      <c r="E55" s="227"/>
      <c r="F55" s="227"/>
      <c r="G55" s="36"/>
      <c r="H55" s="218"/>
      <c r="I55" s="218"/>
      <c r="J55" s="218">
        <v>434</v>
      </c>
      <c r="K55" s="218">
        <v>618</v>
      </c>
      <c r="L55" s="218">
        <v>0</v>
      </c>
      <c r="M55" s="227" t="s">
        <v>330</v>
      </c>
      <c r="N55" s="218">
        <v>77</v>
      </c>
      <c r="O55" s="218">
        <v>360</v>
      </c>
      <c r="P55" s="218">
        <v>174</v>
      </c>
      <c r="Q55" s="218">
        <v>611</v>
      </c>
      <c r="R55" s="52">
        <v>0</v>
      </c>
      <c r="S55" s="218">
        <v>0</v>
      </c>
      <c r="T55" s="218">
        <v>0</v>
      </c>
      <c r="U55" s="218">
        <v>0</v>
      </c>
      <c r="V55" s="218">
        <v>0</v>
      </c>
      <c r="W55" s="218">
        <v>0</v>
      </c>
      <c r="X55" s="218">
        <v>0</v>
      </c>
      <c r="Y55" s="218">
        <v>77</v>
      </c>
      <c r="Z55" s="218">
        <v>360</v>
      </c>
      <c r="AA55" s="218">
        <v>174</v>
      </c>
      <c r="AB55" s="218">
        <v>611</v>
      </c>
      <c r="AC55" s="52">
        <v>0</v>
      </c>
      <c r="AD55" s="2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77</v>
      </c>
      <c r="AL55" s="18">
        <v>360</v>
      </c>
      <c r="AM55" s="18">
        <v>174</v>
      </c>
      <c r="AN55" s="18">
        <v>611</v>
      </c>
      <c r="AO55" s="28">
        <v>0</v>
      </c>
      <c r="AP55" s="18">
        <v>0</v>
      </c>
    </row>
    <row r="56" spans="1:42" ht="42" customHeight="1" x14ac:dyDescent="0.25">
      <c r="A56" s="18">
        <v>44</v>
      </c>
      <c r="B56" s="16" t="s">
        <v>144</v>
      </c>
      <c r="C56" s="227" t="s">
        <v>145</v>
      </c>
      <c r="D56" s="227" t="s">
        <v>146</v>
      </c>
      <c r="E56" s="227"/>
      <c r="F56" s="227"/>
      <c r="G56" s="36"/>
      <c r="H56" s="218"/>
      <c r="I56" s="218"/>
      <c r="J56" s="218">
        <v>113</v>
      </c>
      <c r="K56" s="218">
        <v>361</v>
      </c>
      <c r="L56" s="218">
        <v>806</v>
      </c>
      <c r="M56" s="227" t="s">
        <v>331</v>
      </c>
      <c r="N56" s="218">
        <v>0</v>
      </c>
      <c r="O56" s="218">
        <v>113</v>
      </c>
      <c r="P56" s="218">
        <v>248</v>
      </c>
      <c r="Q56" s="218">
        <v>361</v>
      </c>
      <c r="R56" s="52">
        <v>806</v>
      </c>
      <c r="S56" s="218">
        <v>0</v>
      </c>
      <c r="T56" s="218">
        <v>0</v>
      </c>
      <c r="U56" s="218">
        <v>0</v>
      </c>
      <c r="V56" s="218">
        <v>0</v>
      </c>
      <c r="W56" s="218">
        <v>0</v>
      </c>
      <c r="X56" s="218">
        <v>0</v>
      </c>
      <c r="Y56" s="218">
        <v>0</v>
      </c>
      <c r="Z56" s="218">
        <v>113</v>
      </c>
      <c r="AA56" s="218">
        <v>248</v>
      </c>
      <c r="AB56" s="218">
        <v>361</v>
      </c>
      <c r="AC56" s="52">
        <v>806</v>
      </c>
      <c r="AD56" s="2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113</v>
      </c>
      <c r="AM56" s="18">
        <v>248</v>
      </c>
      <c r="AN56" s="18">
        <v>361</v>
      </c>
      <c r="AO56" s="28">
        <v>806</v>
      </c>
      <c r="AP56" s="18">
        <v>0</v>
      </c>
    </row>
    <row r="57" spans="1:42" ht="40.5" customHeight="1" x14ac:dyDescent="0.25">
      <c r="A57" s="200">
        <v>45</v>
      </c>
      <c r="B57" s="16" t="s">
        <v>332</v>
      </c>
      <c r="C57" s="227" t="s">
        <v>135</v>
      </c>
      <c r="D57" s="227" t="s">
        <v>136</v>
      </c>
      <c r="E57" s="227"/>
      <c r="F57" s="227"/>
      <c r="G57" s="36"/>
      <c r="H57" s="218"/>
      <c r="I57" s="218"/>
      <c r="J57" s="218">
        <v>83</v>
      </c>
      <c r="K57" s="218">
        <v>449</v>
      </c>
      <c r="L57" s="218">
        <v>0</v>
      </c>
      <c r="M57" s="227" t="s">
        <v>333</v>
      </c>
      <c r="N57" s="218">
        <v>0</v>
      </c>
      <c r="O57" s="218">
        <v>77</v>
      </c>
      <c r="P57" s="218">
        <v>419</v>
      </c>
      <c r="Q57" s="218">
        <v>496</v>
      </c>
      <c r="R57" s="52">
        <v>0</v>
      </c>
      <c r="S57" s="218">
        <v>0</v>
      </c>
      <c r="T57" s="218">
        <v>0</v>
      </c>
      <c r="U57" s="218">
        <v>0</v>
      </c>
      <c r="V57" s="218">
        <v>0</v>
      </c>
      <c r="W57" s="218">
        <v>0</v>
      </c>
      <c r="X57" s="218">
        <v>0</v>
      </c>
      <c r="Y57" s="218">
        <v>0</v>
      </c>
      <c r="Z57" s="218">
        <v>77</v>
      </c>
      <c r="AA57" s="218">
        <v>419</v>
      </c>
      <c r="AB57" s="218">
        <v>496</v>
      </c>
      <c r="AC57" s="52">
        <v>0</v>
      </c>
      <c r="AD57" s="2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77</v>
      </c>
      <c r="AM57" s="18">
        <v>419</v>
      </c>
      <c r="AN57" s="18">
        <v>496</v>
      </c>
      <c r="AO57" s="28">
        <v>0</v>
      </c>
      <c r="AP57" s="18">
        <v>0</v>
      </c>
    </row>
    <row r="58" spans="1:42" ht="43.5" customHeight="1" x14ac:dyDescent="0.25">
      <c r="A58" s="18">
        <v>46</v>
      </c>
      <c r="B58" s="16" t="s">
        <v>334</v>
      </c>
      <c r="C58" s="227" t="s">
        <v>335</v>
      </c>
      <c r="D58" s="227" t="s">
        <v>136</v>
      </c>
      <c r="E58" s="227"/>
      <c r="F58" s="227"/>
      <c r="G58" s="36"/>
      <c r="H58" s="218"/>
      <c r="I58" s="218"/>
      <c r="J58" s="218">
        <v>18</v>
      </c>
      <c r="K58" s="218">
        <v>82</v>
      </c>
      <c r="L58" s="218">
        <v>0</v>
      </c>
      <c r="M58" s="227" t="s">
        <v>336</v>
      </c>
      <c r="N58" s="218">
        <v>0</v>
      </c>
      <c r="O58" s="218">
        <v>18</v>
      </c>
      <c r="P58" s="218">
        <v>64</v>
      </c>
      <c r="Q58" s="218">
        <v>82</v>
      </c>
      <c r="R58" s="52">
        <v>0</v>
      </c>
      <c r="S58" s="218">
        <v>0</v>
      </c>
      <c r="T58" s="218">
        <v>0</v>
      </c>
      <c r="U58" s="218">
        <v>0</v>
      </c>
      <c r="V58" s="218">
        <v>0</v>
      </c>
      <c r="W58" s="218">
        <v>0</v>
      </c>
      <c r="X58" s="218">
        <v>0</v>
      </c>
      <c r="Y58" s="218">
        <v>0</v>
      </c>
      <c r="Z58" s="218">
        <v>18</v>
      </c>
      <c r="AA58" s="218">
        <v>64</v>
      </c>
      <c r="AB58" s="218">
        <v>82</v>
      </c>
      <c r="AC58" s="52">
        <v>0</v>
      </c>
      <c r="AD58" s="2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18</v>
      </c>
      <c r="AM58" s="18">
        <v>64</v>
      </c>
      <c r="AN58" s="18">
        <v>82</v>
      </c>
      <c r="AO58" s="28">
        <v>0</v>
      </c>
      <c r="AP58" s="18">
        <v>0</v>
      </c>
    </row>
    <row r="59" spans="1:42" ht="68.25" customHeight="1" x14ac:dyDescent="0.25">
      <c r="A59" s="200">
        <v>47</v>
      </c>
      <c r="B59" s="16" t="s">
        <v>337</v>
      </c>
      <c r="C59" s="227" t="s">
        <v>338</v>
      </c>
      <c r="D59" s="227" t="s">
        <v>136</v>
      </c>
      <c r="E59" s="227"/>
      <c r="F59" s="227"/>
      <c r="G59" s="36"/>
      <c r="H59" s="218"/>
      <c r="I59" s="218"/>
      <c r="J59" s="218">
        <v>113</v>
      </c>
      <c r="K59" s="218">
        <v>410</v>
      </c>
      <c r="L59" s="218">
        <v>0</v>
      </c>
      <c r="M59" s="227" t="s">
        <v>336</v>
      </c>
      <c r="N59" s="218">
        <v>0</v>
      </c>
      <c r="O59" s="218">
        <v>113</v>
      </c>
      <c r="P59" s="218">
        <v>297</v>
      </c>
      <c r="Q59" s="218">
        <v>410</v>
      </c>
      <c r="R59" s="52">
        <v>0</v>
      </c>
      <c r="S59" s="218">
        <v>0</v>
      </c>
      <c r="T59" s="218">
        <v>0</v>
      </c>
      <c r="U59" s="218">
        <v>0</v>
      </c>
      <c r="V59" s="218">
        <v>0</v>
      </c>
      <c r="W59" s="218">
        <v>0</v>
      </c>
      <c r="X59" s="218">
        <v>0</v>
      </c>
      <c r="Y59" s="218">
        <v>0</v>
      </c>
      <c r="Z59" s="218">
        <v>113</v>
      </c>
      <c r="AA59" s="218">
        <v>297</v>
      </c>
      <c r="AB59" s="218">
        <v>410</v>
      </c>
      <c r="AC59" s="52">
        <v>0</v>
      </c>
      <c r="AD59" s="2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113</v>
      </c>
      <c r="AM59" s="18">
        <v>297</v>
      </c>
      <c r="AN59" s="18">
        <v>410</v>
      </c>
      <c r="AO59" s="28">
        <v>0</v>
      </c>
      <c r="AP59" s="18">
        <v>0</v>
      </c>
    </row>
    <row r="60" spans="1:42" ht="66" customHeight="1" x14ac:dyDescent="0.25">
      <c r="A60" s="18">
        <v>48</v>
      </c>
      <c r="B60" s="16" t="s">
        <v>339</v>
      </c>
      <c r="C60" s="227" t="s">
        <v>340</v>
      </c>
      <c r="D60" s="227" t="s">
        <v>121</v>
      </c>
      <c r="E60" s="227"/>
      <c r="F60" s="227"/>
      <c r="G60" s="51"/>
      <c r="H60" s="30"/>
      <c r="I60" s="33"/>
      <c r="J60" s="218">
        <v>2796</v>
      </c>
      <c r="K60" s="218">
        <v>5351</v>
      </c>
      <c r="L60" s="218">
        <v>0</v>
      </c>
      <c r="M60" s="33" t="s">
        <v>341</v>
      </c>
      <c r="N60" s="218">
        <v>646</v>
      </c>
      <c r="O60" s="218">
        <v>1595</v>
      </c>
      <c r="P60" s="218">
        <v>1909</v>
      </c>
      <c r="Q60" s="218">
        <v>4150</v>
      </c>
      <c r="R60" s="52">
        <v>0</v>
      </c>
      <c r="S60" s="218">
        <v>0</v>
      </c>
      <c r="T60" s="218">
        <v>0</v>
      </c>
      <c r="U60" s="218">
        <v>0</v>
      </c>
      <c r="V60" s="218">
        <v>0</v>
      </c>
      <c r="W60" s="218">
        <v>0</v>
      </c>
      <c r="X60" s="218">
        <v>0</v>
      </c>
      <c r="Y60" s="218">
        <v>646</v>
      </c>
      <c r="Z60" s="218">
        <v>1595</v>
      </c>
      <c r="AA60" s="218">
        <v>1909</v>
      </c>
      <c r="AB60" s="218">
        <v>4150</v>
      </c>
      <c r="AC60" s="52">
        <v>0</v>
      </c>
      <c r="AD60" s="2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646</v>
      </c>
      <c r="AL60" s="18">
        <v>1595</v>
      </c>
      <c r="AM60" s="18">
        <v>1909</v>
      </c>
      <c r="AN60" s="18">
        <v>4150</v>
      </c>
      <c r="AO60" s="28">
        <v>0</v>
      </c>
      <c r="AP60" s="18">
        <v>0</v>
      </c>
    </row>
    <row r="61" spans="1:42" ht="33.75" customHeight="1" x14ac:dyDescent="0.25">
      <c r="A61" s="200">
        <v>49</v>
      </c>
      <c r="B61" s="16" t="s">
        <v>300</v>
      </c>
      <c r="C61" s="227" t="s">
        <v>342</v>
      </c>
      <c r="D61" s="227" t="s">
        <v>62</v>
      </c>
      <c r="E61" s="227"/>
      <c r="F61" s="227"/>
      <c r="G61" s="36"/>
      <c r="H61" s="218"/>
      <c r="I61" s="218"/>
      <c r="J61" s="218">
        <v>99</v>
      </c>
      <c r="K61" s="218">
        <v>140</v>
      </c>
      <c r="L61" s="218">
        <v>0</v>
      </c>
      <c r="M61" s="227" t="s">
        <v>336</v>
      </c>
      <c r="N61" s="218">
        <v>0</v>
      </c>
      <c r="O61" s="218">
        <v>99</v>
      </c>
      <c r="P61" s="218">
        <v>41</v>
      </c>
      <c r="Q61" s="218">
        <v>140</v>
      </c>
      <c r="R61" s="52">
        <v>0</v>
      </c>
      <c r="S61" s="218">
        <v>0</v>
      </c>
      <c r="T61" s="218">
        <v>0</v>
      </c>
      <c r="U61" s="218">
        <v>0</v>
      </c>
      <c r="V61" s="218">
        <v>0</v>
      </c>
      <c r="W61" s="218">
        <v>0</v>
      </c>
      <c r="X61" s="218">
        <v>0</v>
      </c>
      <c r="Y61" s="218">
        <v>0</v>
      </c>
      <c r="Z61" s="218">
        <v>99</v>
      </c>
      <c r="AA61" s="218">
        <v>41</v>
      </c>
      <c r="AB61" s="218">
        <v>140</v>
      </c>
      <c r="AC61" s="52">
        <v>0</v>
      </c>
      <c r="AD61" s="2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99</v>
      </c>
      <c r="AM61" s="18">
        <v>41</v>
      </c>
      <c r="AN61" s="18">
        <v>140</v>
      </c>
      <c r="AO61" s="28">
        <v>0</v>
      </c>
      <c r="AP61" s="18">
        <v>0</v>
      </c>
    </row>
    <row r="62" spans="1:42" ht="37.5" x14ac:dyDescent="0.25">
      <c r="A62" s="18">
        <v>50</v>
      </c>
      <c r="B62" s="16" t="s">
        <v>343</v>
      </c>
      <c r="C62" s="227" t="s">
        <v>344</v>
      </c>
      <c r="D62" s="227" t="s">
        <v>165</v>
      </c>
      <c r="E62" s="227"/>
      <c r="F62" s="227"/>
      <c r="G62" s="36"/>
      <c r="H62" s="218"/>
      <c r="I62" s="218"/>
      <c r="J62" s="218">
        <v>101</v>
      </c>
      <c r="K62" s="218">
        <v>346</v>
      </c>
      <c r="L62" s="218">
        <v>0</v>
      </c>
      <c r="M62" s="227" t="s">
        <v>336</v>
      </c>
      <c r="N62" s="218">
        <v>0</v>
      </c>
      <c r="O62" s="218">
        <v>101</v>
      </c>
      <c r="P62" s="218">
        <v>245</v>
      </c>
      <c r="Q62" s="218">
        <v>346</v>
      </c>
      <c r="R62" s="52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8">
        <v>0</v>
      </c>
      <c r="Y62" s="218">
        <v>0</v>
      </c>
      <c r="Z62" s="218">
        <v>101</v>
      </c>
      <c r="AA62" s="218">
        <v>245</v>
      </c>
      <c r="AB62" s="218">
        <v>346</v>
      </c>
      <c r="AC62" s="52">
        <v>0</v>
      </c>
      <c r="AD62" s="2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101</v>
      </c>
      <c r="AM62" s="18">
        <v>245</v>
      </c>
      <c r="AN62" s="18">
        <v>346</v>
      </c>
      <c r="AO62" s="28">
        <v>0</v>
      </c>
      <c r="AP62" s="18">
        <v>0</v>
      </c>
    </row>
    <row r="63" spans="1:42" ht="36.75" customHeight="1" x14ac:dyDescent="0.25">
      <c r="A63" s="200">
        <v>51</v>
      </c>
      <c r="B63" s="16" t="s">
        <v>345</v>
      </c>
      <c r="C63" s="227" t="s">
        <v>346</v>
      </c>
      <c r="D63" s="227" t="s">
        <v>165</v>
      </c>
      <c r="E63" s="227"/>
      <c r="F63" s="227"/>
      <c r="G63" s="36"/>
      <c r="H63" s="218"/>
      <c r="I63" s="218"/>
      <c r="J63" s="218">
        <v>84</v>
      </c>
      <c r="K63" s="218">
        <v>128</v>
      </c>
      <c r="L63" s="218">
        <v>0</v>
      </c>
      <c r="M63" s="227" t="s">
        <v>336</v>
      </c>
      <c r="N63" s="218">
        <v>0</v>
      </c>
      <c r="O63" s="218">
        <v>84</v>
      </c>
      <c r="P63" s="218">
        <v>44</v>
      </c>
      <c r="Q63" s="218">
        <v>128</v>
      </c>
      <c r="R63" s="52">
        <v>0</v>
      </c>
      <c r="S63" s="218">
        <v>0</v>
      </c>
      <c r="T63" s="218">
        <v>0</v>
      </c>
      <c r="U63" s="218">
        <v>0</v>
      </c>
      <c r="V63" s="218">
        <v>0</v>
      </c>
      <c r="W63" s="218">
        <v>0</v>
      </c>
      <c r="X63" s="218">
        <v>0</v>
      </c>
      <c r="Y63" s="218">
        <v>0</v>
      </c>
      <c r="Z63" s="218">
        <v>84</v>
      </c>
      <c r="AA63" s="218">
        <v>44</v>
      </c>
      <c r="AB63" s="218">
        <v>128</v>
      </c>
      <c r="AC63" s="52">
        <v>0</v>
      </c>
      <c r="AD63" s="2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84</v>
      </c>
      <c r="AM63" s="18">
        <v>44</v>
      </c>
      <c r="AN63" s="18">
        <v>128</v>
      </c>
      <c r="AO63" s="28">
        <v>0</v>
      </c>
      <c r="AP63" s="18">
        <v>0</v>
      </c>
    </row>
    <row r="64" spans="1:42" ht="37.5" x14ac:dyDescent="0.25">
      <c r="A64" s="18">
        <v>52</v>
      </c>
      <c r="B64" s="16" t="s">
        <v>347</v>
      </c>
      <c r="C64" s="227" t="s">
        <v>348</v>
      </c>
      <c r="D64" s="227" t="s">
        <v>165</v>
      </c>
      <c r="E64" s="227"/>
      <c r="F64" s="227"/>
      <c r="G64" s="36"/>
      <c r="H64" s="218"/>
      <c r="I64" s="218"/>
      <c r="J64" s="218">
        <v>220</v>
      </c>
      <c r="K64" s="218">
        <v>596</v>
      </c>
      <c r="L64" s="218">
        <v>786</v>
      </c>
      <c r="M64" s="227" t="s">
        <v>349</v>
      </c>
      <c r="N64" s="218">
        <v>0</v>
      </c>
      <c r="O64" s="218">
        <v>220</v>
      </c>
      <c r="P64" s="218">
        <v>376</v>
      </c>
      <c r="Q64" s="218">
        <v>596</v>
      </c>
      <c r="R64" s="52">
        <v>786</v>
      </c>
      <c r="S64" s="218">
        <v>0</v>
      </c>
      <c r="T64" s="218">
        <v>0</v>
      </c>
      <c r="U64" s="218">
        <v>0</v>
      </c>
      <c r="V64" s="218">
        <v>0</v>
      </c>
      <c r="W64" s="218">
        <v>0</v>
      </c>
      <c r="X64" s="218">
        <v>0</v>
      </c>
      <c r="Y64" s="218">
        <v>0</v>
      </c>
      <c r="Z64" s="218">
        <v>220</v>
      </c>
      <c r="AA64" s="218">
        <v>376</v>
      </c>
      <c r="AB64" s="218">
        <v>596</v>
      </c>
      <c r="AC64" s="52">
        <v>786</v>
      </c>
      <c r="AD64" s="2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220</v>
      </c>
      <c r="AM64" s="18">
        <v>376</v>
      </c>
      <c r="AN64" s="18">
        <v>596</v>
      </c>
      <c r="AO64" s="28">
        <v>786</v>
      </c>
      <c r="AP64" s="18">
        <v>0</v>
      </c>
    </row>
    <row r="65" spans="1:42" ht="31.5" customHeight="1" x14ac:dyDescent="0.25">
      <c r="A65" s="200">
        <v>53</v>
      </c>
      <c r="B65" s="16" t="s">
        <v>350</v>
      </c>
      <c r="C65" s="227" t="s">
        <v>351</v>
      </c>
      <c r="D65" s="227" t="s">
        <v>352</v>
      </c>
      <c r="E65" s="227"/>
      <c r="F65" s="227"/>
      <c r="G65" s="36"/>
      <c r="H65" s="218"/>
      <c r="I65" s="218"/>
      <c r="J65" s="218">
        <v>345</v>
      </c>
      <c r="K65" s="218">
        <v>1138</v>
      </c>
      <c r="L65" s="218">
        <v>6909</v>
      </c>
      <c r="M65" s="227" t="s">
        <v>133</v>
      </c>
      <c r="N65" s="218">
        <v>0</v>
      </c>
      <c r="O65" s="218">
        <v>345</v>
      </c>
      <c r="P65" s="218">
        <v>793</v>
      </c>
      <c r="Q65" s="218">
        <v>1138</v>
      </c>
      <c r="R65" s="52">
        <v>6909</v>
      </c>
      <c r="S65" s="218">
        <v>0</v>
      </c>
      <c r="T65" s="218">
        <v>0</v>
      </c>
      <c r="U65" s="218">
        <v>0</v>
      </c>
      <c r="V65" s="218">
        <v>0</v>
      </c>
      <c r="W65" s="218">
        <v>0</v>
      </c>
      <c r="X65" s="218">
        <v>0</v>
      </c>
      <c r="Y65" s="218">
        <v>0</v>
      </c>
      <c r="Z65" s="218">
        <v>345</v>
      </c>
      <c r="AA65" s="218">
        <v>793</v>
      </c>
      <c r="AB65" s="218">
        <v>1138</v>
      </c>
      <c r="AC65" s="52">
        <v>6909</v>
      </c>
      <c r="AD65" s="2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345</v>
      </c>
      <c r="AM65" s="18">
        <v>793</v>
      </c>
      <c r="AN65" s="18">
        <v>1138</v>
      </c>
      <c r="AO65" s="28">
        <v>6909</v>
      </c>
      <c r="AP65" s="18">
        <v>0</v>
      </c>
    </row>
    <row r="66" spans="1:42" ht="37.5" x14ac:dyDescent="0.25">
      <c r="A66" s="18">
        <v>54</v>
      </c>
      <c r="B66" s="16" t="s">
        <v>353</v>
      </c>
      <c r="C66" s="227" t="s">
        <v>66</v>
      </c>
      <c r="D66" s="227" t="s">
        <v>67</v>
      </c>
      <c r="E66" s="227"/>
      <c r="F66" s="227"/>
      <c r="G66" s="36"/>
      <c r="H66" s="218"/>
      <c r="I66" s="218"/>
      <c r="J66" s="218">
        <v>219</v>
      </c>
      <c r="K66" s="218">
        <v>751</v>
      </c>
      <c r="L66" s="218">
        <v>1684</v>
      </c>
      <c r="M66" s="227" t="s">
        <v>354</v>
      </c>
      <c r="N66" s="218">
        <v>38</v>
      </c>
      <c r="O66" s="218">
        <v>151</v>
      </c>
      <c r="P66" s="218">
        <v>531</v>
      </c>
      <c r="Q66" s="218">
        <v>720</v>
      </c>
      <c r="R66" s="52">
        <v>1684</v>
      </c>
      <c r="S66" s="218">
        <v>0</v>
      </c>
      <c r="T66" s="218">
        <v>0</v>
      </c>
      <c r="U66" s="218">
        <v>0</v>
      </c>
      <c r="V66" s="218">
        <v>0</v>
      </c>
      <c r="W66" s="218">
        <v>0</v>
      </c>
      <c r="X66" s="218">
        <v>0</v>
      </c>
      <c r="Y66" s="218">
        <v>38</v>
      </c>
      <c r="Z66" s="218">
        <v>151</v>
      </c>
      <c r="AA66" s="218">
        <v>531</v>
      </c>
      <c r="AB66" s="218">
        <v>720</v>
      </c>
      <c r="AC66" s="52">
        <v>1684</v>
      </c>
      <c r="AD66" s="2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38</v>
      </c>
      <c r="AL66" s="18">
        <v>151</v>
      </c>
      <c r="AM66" s="18">
        <v>531</v>
      </c>
      <c r="AN66" s="18">
        <v>720</v>
      </c>
      <c r="AO66" s="28">
        <v>1684</v>
      </c>
      <c r="AP66" s="18">
        <v>0</v>
      </c>
    </row>
    <row r="67" spans="1:42" x14ac:dyDescent="0.25">
      <c r="A67" s="200">
        <v>55</v>
      </c>
      <c r="B67" s="16" t="s">
        <v>355</v>
      </c>
      <c r="C67" s="227" t="s">
        <v>356</v>
      </c>
      <c r="D67" s="227" t="s">
        <v>150</v>
      </c>
      <c r="E67" s="227"/>
      <c r="F67" s="227"/>
      <c r="G67" s="36"/>
      <c r="H67" s="218"/>
      <c r="I67" s="218"/>
      <c r="J67" s="218">
        <v>423</v>
      </c>
      <c r="K67" s="218">
        <v>946</v>
      </c>
      <c r="L67" s="218">
        <v>679</v>
      </c>
      <c r="M67" s="227" t="s">
        <v>357</v>
      </c>
      <c r="N67" s="218">
        <v>106</v>
      </c>
      <c r="O67" s="218">
        <v>234</v>
      </c>
      <c r="P67" s="218">
        <v>523</v>
      </c>
      <c r="Q67" s="218">
        <v>863</v>
      </c>
      <c r="R67" s="52">
        <v>670</v>
      </c>
      <c r="S67" s="218">
        <v>0</v>
      </c>
      <c r="T67" s="218">
        <v>0</v>
      </c>
      <c r="U67" s="218">
        <v>0</v>
      </c>
      <c r="V67" s="218">
        <v>0</v>
      </c>
      <c r="W67" s="218">
        <v>0</v>
      </c>
      <c r="X67" s="218">
        <v>0</v>
      </c>
      <c r="Y67" s="218">
        <v>106</v>
      </c>
      <c r="Z67" s="218">
        <v>234</v>
      </c>
      <c r="AA67" s="218">
        <v>523</v>
      </c>
      <c r="AB67" s="218">
        <v>863</v>
      </c>
      <c r="AC67" s="52">
        <v>670</v>
      </c>
      <c r="AD67" s="2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106</v>
      </c>
      <c r="AL67" s="18">
        <v>234</v>
      </c>
      <c r="AM67" s="18">
        <v>523</v>
      </c>
      <c r="AN67" s="18">
        <v>863</v>
      </c>
      <c r="AO67" s="28">
        <v>670</v>
      </c>
      <c r="AP67" s="18">
        <v>0</v>
      </c>
    </row>
    <row r="68" spans="1:42" ht="37.5" x14ac:dyDescent="0.25">
      <c r="A68" s="18">
        <v>56</v>
      </c>
      <c r="B68" s="16" t="s">
        <v>358</v>
      </c>
      <c r="C68" s="227" t="s">
        <v>359</v>
      </c>
      <c r="D68" s="227" t="s">
        <v>150</v>
      </c>
      <c r="E68" s="227"/>
      <c r="F68" s="227"/>
      <c r="G68" s="36"/>
      <c r="H68" s="218"/>
      <c r="I68" s="218"/>
      <c r="J68" s="218">
        <v>275</v>
      </c>
      <c r="K68" s="218">
        <v>832</v>
      </c>
      <c r="L68" s="218">
        <v>665</v>
      </c>
      <c r="M68" s="227" t="s">
        <v>360</v>
      </c>
      <c r="N68" s="218">
        <v>0</v>
      </c>
      <c r="O68" s="218">
        <v>275</v>
      </c>
      <c r="P68" s="218">
        <v>557</v>
      </c>
      <c r="Q68" s="218">
        <v>832</v>
      </c>
      <c r="R68" s="52">
        <v>665</v>
      </c>
      <c r="S68" s="218">
        <v>0</v>
      </c>
      <c r="T68" s="218">
        <v>0</v>
      </c>
      <c r="U68" s="218">
        <v>0</v>
      </c>
      <c r="V68" s="218">
        <v>0</v>
      </c>
      <c r="W68" s="218">
        <v>0</v>
      </c>
      <c r="X68" s="218">
        <v>0</v>
      </c>
      <c r="Y68" s="218">
        <v>0</v>
      </c>
      <c r="Z68" s="218">
        <v>275</v>
      </c>
      <c r="AA68" s="218">
        <v>557</v>
      </c>
      <c r="AB68" s="218">
        <v>832</v>
      </c>
      <c r="AC68" s="52">
        <v>665</v>
      </c>
      <c r="AD68" s="2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275</v>
      </c>
      <c r="AM68" s="18">
        <v>557</v>
      </c>
      <c r="AN68" s="18">
        <v>832</v>
      </c>
      <c r="AO68" s="28">
        <v>665</v>
      </c>
      <c r="AP68" s="18">
        <v>0</v>
      </c>
    </row>
    <row r="69" spans="1:42" ht="37.5" x14ac:dyDescent="0.25">
      <c r="A69" s="200">
        <v>57</v>
      </c>
      <c r="B69" s="16" t="s">
        <v>361</v>
      </c>
      <c r="C69" s="227" t="s">
        <v>362</v>
      </c>
      <c r="D69" s="227" t="s">
        <v>298</v>
      </c>
      <c r="E69" s="227"/>
      <c r="F69" s="227"/>
      <c r="G69" s="36"/>
      <c r="H69" s="218"/>
      <c r="I69" s="218"/>
      <c r="J69" s="218">
        <v>125</v>
      </c>
      <c r="K69" s="218">
        <v>717</v>
      </c>
      <c r="L69" s="218">
        <v>762</v>
      </c>
      <c r="M69" s="227" t="s">
        <v>363</v>
      </c>
      <c r="N69" s="218">
        <v>0</v>
      </c>
      <c r="O69" s="218">
        <v>125</v>
      </c>
      <c r="P69" s="218">
        <v>592</v>
      </c>
      <c r="Q69" s="218">
        <v>717</v>
      </c>
      <c r="R69" s="52">
        <v>762</v>
      </c>
      <c r="S69" s="218">
        <v>0</v>
      </c>
      <c r="T69" s="218">
        <v>0</v>
      </c>
      <c r="U69" s="218">
        <v>0</v>
      </c>
      <c r="V69" s="218">
        <v>0</v>
      </c>
      <c r="W69" s="218">
        <v>0</v>
      </c>
      <c r="X69" s="218">
        <v>0</v>
      </c>
      <c r="Y69" s="218">
        <v>0</v>
      </c>
      <c r="Z69" s="218">
        <v>125</v>
      </c>
      <c r="AA69" s="218">
        <v>592</v>
      </c>
      <c r="AB69" s="218">
        <v>717</v>
      </c>
      <c r="AC69" s="52">
        <v>762</v>
      </c>
      <c r="AD69" s="2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125</v>
      </c>
      <c r="AM69" s="18">
        <v>592</v>
      </c>
      <c r="AN69" s="18">
        <v>717</v>
      </c>
      <c r="AO69" s="28">
        <v>762</v>
      </c>
      <c r="AP69" s="18">
        <v>0</v>
      </c>
    </row>
    <row r="70" spans="1:42" ht="37.5" x14ac:dyDescent="0.25">
      <c r="A70" s="18">
        <v>58</v>
      </c>
      <c r="B70" s="16" t="s">
        <v>332</v>
      </c>
      <c r="C70" s="227" t="s">
        <v>364</v>
      </c>
      <c r="D70" s="227" t="s">
        <v>365</v>
      </c>
      <c r="E70" s="227"/>
      <c r="F70" s="227"/>
      <c r="G70" s="36"/>
      <c r="H70" s="218"/>
      <c r="I70" s="218"/>
      <c r="J70" s="218">
        <v>182</v>
      </c>
      <c r="K70" s="218">
        <v>676</v>
      </c>
      <c r="L70" s="218">
        <v>0</v>
      </c>
      <c r="M70" s="227" t="s">
        <v>366</v>
      </c>
      <c r="N70" s="218">
        <v>0</v>
      </c>
      <c r="O70" s="218">
        <v>180</v>
      </c>
      <c r="P70" s="218">
        <v>492</v>
      </c>
      <c r="Q70" s="218">
        <v>672</v>
      </c>
      <c r="R70" s="52">
        <v>0</v>
      </c>
      <c r="S70" s="218">
        <v>0</v>
      </c>
      <c r="T70" s="218">
        <v>0</v>
      </c>
      <c r="U70" s="218">
        <v>0</v>
      </c>
      <c r="V70" s="218">
        <v>0</v>
      </c>
      <c r="W70" s="218">
        <v>0</v>
      </c>
      <c r="X70" s="218">
        <v>0</v>
      </c>
      <c r="Y70" s="218">
        <v>0</v>
      </c>
      <c r="Z70" s="218">
        <v>180</v>
      </c>
      <c r="AA70" s="218">
        <v>492</v>
      </c>
      <c r="AB70" s="218">
        <v>672</v>
      </c>
      <c r="AC70" s="52">
        <v>0</v>
      </c>
      <c r="AD70" s="2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180</v>
      </c>
      <c r="AM70" s="18">
        <v>492</v>
      </c>
      <c r="AN70" s="18">
        <v>672</v>
      </c>
      <c r="AO70" s="28">
        <v>0</v>
      </c>
      <c r="AP70" s="18">
        <v>0</v>
      </c>
    </row>
    <row r="71" spans="1:42" ht="37.5" x14ac:dyDescent="0.25">
      <c r="A71" s="200">
        <v>59</v>
      </c>
      <c r="B71" s="16" t="s">
        <v>367</v>
      </c>
      <c r="C71" s="227" t="s">
        <v>368</v>
      </c>
      <c r="D71" s="227" t="s">
        <v>369</v>
      </c>
      <c r="E71" s="227"/>
      <c r="F71" s="227"/>
      <c r="G71" s="36"/>
      <c r="H71" s="218"/>
      <c r="I71" s="218"/>
      <c r="J71" s="218">
        <v>159</v>
      </c>
      <c r="K71" s="218">
        <v>778</v>
      </c>
      <c r="L71" s="218">
        <v>1327</v>
      </c>
      <c r="M71" s="227" t="s">
        <v>370</v>
      </c>
      <c r="N71" s="218">
        <v>0</v>
      </c>
      <c r="O71" s="218">
        <v>159</v>
      </c>
      <c r="P71" s="218">
        <v>619</v>
      </c>
      <c r="Q71" s="218">
        <v>778</v>
      </c>
      <c r="R71" s="52">
        <v>1327</v>
      </c>
      <c r="S71" s="218">
        <v>0</v>
      </c>
      <c r="T71" s="218">
        <v>0</v>
      </c>
      <c r="U71" s="218">
        <v>0</v>
      </c>
      <c r="V71" s="218">
        <v>0</v>
      </c>
      <c r="W71" s="218">
        <v>0</v>
      </c>
      <c r="X71" s="218">
        <v>0</v>
      </c>
      <c r="Y71" s="218">
        <v>0</v>
      </c>
      <c r="Z71" s="218">
        <v>159</v>
      </c>
      <c r="AA71" s="218">
        <v>619</v>
      </c>
      <c r="AB71" s="218">
        <v>778</v>
      </c>
      <c r="AC71" s="52">
        <v>1327</v>
      </c>
      <c r="AD71" s="2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159</v>
      </c>
      <c r="AM71" s="18">
        <v>619</v>
      </c>
      <c r="AN71" s="18">
        <v>778</v>
      </c>
      <c r="AO71" s="28">
        <v>1327</v>
      </c>
      <c r="AP71" s="18">
        <v>0</v>
      </c>
    </row>
    <row r="72" spans="1:42" ht="37.5" x14ac:dyDescent="0.25">
      <c r="A72" s="18">
        <v>60</v>
      </c>
      <c r="B72" s="16" t="s">
        <v>371</v>
      </c>
      <c r="C72" s="227" t="s">
        <v>372</v>
      </c>
      <c r="D72" s="227" t="s">
        <v>373</v>
      </c>
      <c r="E72" s="227"/>
      <c r="F72" s="227"/>
      <c r="G72" s="36"/>
      <c r="H72" s="218"/>
      <c r="I72" s="218"/>
      <c r="J72" s="218">
        <v>44</v>
      </c>
      <c r="K72" s="218">
        <v>221</v>
      </c>
      <c r="L72" s="218">
        <v>0</v>
      </c>
      <c r="M72" s="227" t="s">
        <v>374</v>
      </c>
      <c r="N72" s="218">
        <v>0</v>
      </c>
      <c r="O72" s="218">
        <v>37</v>
      </c>
      <c r="P72" s="218">
        <v>177</v>
      </c>
      <c r="Q72" s="218">
        <v>214</v>
      </c>
      <c r="R72" s="52">
        <v>0</v>
      </c>
      <c r="S72" s="218">
        <v>0</v>
      </c>
      <c r="T72" s="218">
        <v>0</v>
      </c>
      <c r="U72" s="218">
        <v>0</v>
      </c>
      <c r="V72" s="218">
        <v>0</v>
      </c>
      <c r="W72" s="218">
        <v>0</v>
      </c>
      <c r="X72" s="218">
        <v>0</v>
      </c>
      <c r="Y72" s="218">
        <v>0</v>
      </c>
      <c r="Z72" s="218">
        <v>37</v>
      </c>
      <c r="AA72" s="218">
        <v>177</v>
      </c>
      <c r="AB72" s="218">
        <v>214</v>
      </c>
      <c r="AC72" s="52">
        <v>0</v>
      </c>
      <c r="AD72" s="2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37</v>
      </c>
      <c r="AM72" s="18">
        <v>177</v>
      </c>
      <c r="AN72" s="18">
        <v>214</v>
      </c>
      <c r="AO72" s="28">
        <v>0</v>
      </c>
      <c r="AP72" s="18">
        <v>0</v>
      </c>
    </row>
    <row r="73" spans="1:42" ht="37.5" x14ac:dyDescent="0.25">
      <c r="A73" s="200">
        <v>61</v>
      </c>
      <c r="B73" s="16" t="s">
        <v>375</v>
      </c>
      <c r="C73" s="227" t="s">
        <v>376</v>
      </c>
      <c r="D73" s="227" t="s">
        <v>102</v>
      </c>
      <c r="E73" s="227"/>
      <c r="F73" s="227"/>
      <c r="G73" s="36"/>
      <c r="H73" s="218"/>
      <c r="I73" s="218"/>
      <c r="J73" s="218">
        <v>183</v>
      </c>
      <c r="K73" s="218">
        <v>912</v>
      </c>
      <c r="L73" s="218">
        <v>1238</v>
      </c>
      <c r="M73" s="227" t="s">
        <v>377</v>
      </c>
      <c r="N73" s="218">
        <v>0</v>
      </c>
      <c r="O73" s="218">
        <v>139</v>
      </c>
      <c r="P73" s="218">
        <v>730</v>
      </c>
      <c r="Q73" s="218">
        <v>869</v>
      </c>
      <c r="R73" s="52">
        <v>1238</v>
      </c>
      <c r="S73" s="218">
        <v>0</v>
      </c>
      <c r="T73" s="218">
        <v>0</v>
      </c>
      <c r="U73" s="218">
        <v>0</v>
      </c>
      <c r="V73" s="218">
        <v>0</v>
      </c>
      <c r="W73" s="218">
        <v>0</v>
      </c>
      <c r="X73" s="218">
        <v>0</v>
      </c>
      <c r="Y73" s="218">
        <v>0</v>
      </c>
      <c r="Z73" s="218">
        <v>139</v>
      </c>
      <c r="AA73" s="218">
        <v>730</v>
      </c>
      <c r="AB73" s="218">
        <v>869</v>
      </c>
      <c r="AC73" s="52">
        <v>1238</v>
      </c>
      <c r="AD73" s="2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139</v>
      </c>
      <c r="AM73" s="18">
        <v>730</v>
      </c>
      <c r="AN73" s="18">
        <v>869</v>
      </c>
      <c r="AO73" s="28">
        <v>1238</v>
      </c>
      <c r="AP73" s="18">
        <v>0</v>
      </c>
    </row>
    <row r="74" spans="1:42" ht="37.5" x14ac:dyDescent="0.25">
      <c r="A74" s="18">
        <v>62</v>
      </c>
      <c r="B74" s="16" t="s">
        <v>378</v>
      </c>
      <c r="C74" s="227" t="s">
        <v>379</v>
      </c>
      <c r="D74" s="227" t="s">
        <v>380</v>
      </c>
      <c r="E74" s="227"/>
      <c r="F74" s="227"/>
      <c r="G74" s="36"/>
      <c r="H74" s="218"/>
      <c r="I74" s="218"/>
      <c r="J74" s="218">
        <v>200</v>
      </c>
      <c r="K74" s="218">
        <v>429</v>
      </c>
      <c r="L74" s="218">
        <v>0</v>
      </c>
      <c r="M74" s="227" t="s">
        <v>381</v>
      </c>
      <c r="N74" s="218">
        <v>0</v>
      </c>
      <c r="O74" s="218">
        <v>200</v>
      </c>
      <c r="P74" s="218">
        <v>229</v>
      </c>
      <c r="Q74" s="218">
        <v>429</v>
      </c>
      <c r="R74" s="52">
        <v>0</v>
      </c>
      <c r="S74" s="218">
        <v>0</v>
      </c>
      <c r="T74" s="218">
        <v>0</v>
      </c>
      <c r="U74" s="218">
        <v>0</v>
      </c>
      <c r="V74" s="218">
        <v>0</v>
      </c>
      <c r="W74" s="218">
        <v>0</v>
      </c>
      <c r="X74" s="218">
        <v>0</v>
      </c>
      <c r="Y74" s="218">
        <v>0</v>
      </c>
      <c r="Z74" s="218">
        <v>200</v>
      </c>
      <c r="AA74" s="218">
        <v>229</v>
      </c>
      <c r="AB74" s="218">
        <v>429</v>
      </c>
      <c r="AC74" s="52">
        <v>0</v>
      </c>
      <c r="AD74" s="2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200</v>
      </c>
      <c r="AM74" s="18">
        <v>229</v>
      </c>
      <c r="AN74" s="18">
        <v>429</v>
      </c>
      <c r="AO74" s="28">
        <v>0</v>
      </c>
      <c r="AP74" s="18">
        <v>0</v>
      </c>
    </row>
    <row r="75" spans="1:42" ht="37.5" x14ac:dyDescent="0.25">
      <c r="A75" s="200">
        <v>63</v>
      </c>
      <c r="B75" s="16" t="s">
        <v>382</v>
      </c>
      <c r="C75" s="227" t="s">
        <v>383</v>
      </c>
      <c r="D75" s="227" t="s">
        <v>88</v>
      </c>
      <c r="E75" s="227"/>
      <c r="F75" s="227"/>
      <c r="G75" s="36"/>
      <c r="H75" s="218"/>
      <c r="I75" s="218"/>
      <c r="J75" s="218">
        <v>0</v>
      </c>
      <c r="K75" s="218">
        <v>0</v>
      </c>
      <c r="L75" s="218">
        <v>2940</v>
      </c>
      <c r="M75" s="227" t="s">
        <v>273</v>
      </c>
      <c r="N75" s="218">
        <v>0</v>
      </c>
      <c r="O75" s="218">
        <v>0</v>
      </c>
      <c r="P75" s="218">
        <v>0</v>
      </c>
      <c r="Q75" s="218">
        <v>0</v>
      </c>
      <c r="R75" s="52">
        <v>2940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8">
        <v>0</v>
      </c>
      <c r="Y75" s="218">
        <v>0</v>
      </c>
      <c r="Z75" s="218">
        <v>0</v>
      </c>
      <c r="AA75" s="218">
        <v>0</v>
      </c>
      <c r="AB75" s="218">
        <v>0</v>
      </c>
      <c r="AC75" s="52">
        <v>2940</v>
      </c>
      <c r="AD75" s="2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28">
        <v>2940</v>
      </c>
      <c r="AP75" s="18">
        <v>0</v>
      </c>
    </row>
    <row r="76" spans="1:42" ht="37.5" x14ac:dyDescent="0.25">
      <c r="A76" s="18">
        <v>64</v>
      </c>
      <c r="B76" s="16" t="s">
        <v>384</v>
      </c>
      <c r="C76" s="227" t="s">
        <v>385</v>
      </c>
      <c r="D76" s="227" t="s">
        <v>88</v>
      </c>
      <c r="E76" s="227"/>
      <c r="F76" s="227"/>
      <c r="G76" s="36"/>
      <c r="H76" s="218"/>
      <c r="I76" s="218"/>
      <c r="J76" s="218">
        <v>0</v>
      </c>
      <c r="K76" s="218">
        <v>0</v>
      </c>
      <c r="L76" s="218">
        <v>2856</v>
      </c>
      <c r="M76" s="227" t="s">
        <v>273</v>
      </c>
      <c r="N76" s="218">
        <v>0</v>
      </c>
      <c r="O76" s="218">
        <v>0</v>
      </c>
      <c r="P76" s="218">
        <v>0</v>
      </c>
      <c r="Q76" s="218">
        <v>0</v>
      </c>
      <c r="R76" s="52">
        <v>2856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8">
        <v>0</v>
      </c>
      <c r="Y76" s="218">
        <v>0</v>
      </c>
      <c r="Z76" s="218">
        <v>0</v>
      </c>
      <c r="AA76" s="218">
        <v>0</v>
      </c>
      <c r="AB76" s="218">
        <v>0</v>
      </c>
      <c r="AC76" s="52">
        <v>2856</v>
      </c>
      <c r="AD76" s="2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28">
        <v>2856</v>
      </c>
      <c r="AP76" s="18">
        <v>0</v>
      </c>
    </row>
    <row r="77" spans="1:42" ht="37.5" x14ac:dyDescent="0.25">
      <c r="A77" s="200">
        <v>65</v>
      </c>
      <c r="B77" s="16"/>
      <c r="C77" s="227" t="s">
        <v>174</v>
      </c>
      <c r="D77" s="227" t="s">
        <v>39</v>
      </c>
      <c r="E77" s="227"/>
      <c r="F77" s="227"/>
      <c r="G77" s="283"/>
      <c r="H77" s="39"/>
      <c r="I77" s="218"/>
      <c r="J77" s="218">
        <v>0</v>
      </c>
      <c r="K77" s="218">
        <v>0</v>
      </c>
      <c r="L77" s="218">
        <v>6291</v>
      </c>
      <c r="M77" s="33" t="s">
        <v>386</v>
      </c>
      <c r="N77" s="218">
        <v>0</v>
      </c>
      <c r="O77" s="218">
        <v>0</v>
      </c>
      <c r="P77" s="218">
        <v>0</v>
      </c>
      <c r="Q77" s="218">
        <v>0</v>
      </c>
      <c r="R77" s="52">
        <v>6291</v>
      </c>
      <c r="S77" s="218">
        <v>0</v>
      </c>
      <c r="T77" s="218">
        <v>0</v>
      </c>
      <c r="U77" s="218">
        <v>0</v>
      </c>
      <c r="V77" s="218">
        <v>0</v>
      </c>
      <c r="W77" s="218">
        <v>0</v>
      </c>
      <c r="X77" s="218">
        <v>0</v>
      </c>
      <c r="Y77" s="218">
        <v>0</v>
      </c>
      <c r="Z77" s="218">
        <v>0</v>
      </c>
      <c r="AA77" s="218">
        <v>0</v>
      </c>
      <c r="AB77" s="218">
        <v>0</v>
      </c>
      <c r="AC77" s="52">
        <v>6291</v>
      </c>
      <c r="AD77" s="2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28">
        <v>6291</v>
      </c>
      <c r="AP77" s="18">
        <v>0</v>
      </c>
    </row>
    <row r="78" spans="1:42" ht="37.5" x14ac:dyDescent="0.25">
      <c r="A78" s="18">
        <v>66</v>
      </c>
      <c r="B78" s="16"/>
      <c r="C78" s="218" t="s">
        <v>387</v>
      </c>
      <c r="D78" s="227" t="s">
        <v>102</v>
      </c>
      <c r="E78" s="227"/>
      <c r="F78" s="227"/>
      <c r="G78" s="36"/>
      <c r="H78" s="218"/>
      <c r="I78" s="218"/>
      <c r="J78" s="218">
        <v>0</v>
      </c>
      <c r="K78" s="218">
        <v>0</v>
      </c>
      <c r="L78" s="218">
        <v>1274</v>
      </c>
      <c r="M78" s="33" t="s">
        <v>388</v>
      </c>
      <c r="N78" s="218">
        <v>0</v>
      </c>
      <c r="O78" s="218">
        <v>0</v>
      </c>
      <c r="P78" s="218">
        <v>0</v>
      </c>
      <c r="Q78" s="218">
        <v>0</v>
      </c>
      <c r="R78" s="52">
        <v>1274</v>
      </c>
      <c r="S78" s="218">
        <v>0</v>
      </c>
      <c r="T78" s="218">
        <v>0</v>
      </c>
      <c r="U78" s="218">
        <v>0</v>
      </c>
      <c r="V78" s="218">
        <v>0</v>
      </c>
      <c r="W78" s="218">
        <v>0</v>
      </c>
      <c r="X78" s="218">
        <v>0</v>
      </c>
      <c r="Y78" s="218">
        <v>0</v>
      </c>
      <c r="Z78" s="218">
        <v>0</v>
      </c>
      <c r="AA78" s="218">
        <v>0</v>
      </c>
      <c r="AB78" s="218">
        <v>0</v>
      </c>
      <c r="AC78" s="52">
        <v>1274</v>
      </c>
      <c r="AD78" s="2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28">
        <v>1274</v>
      </c>
      <c r="AP78" s="18">
        <v>0</v>
      </c>
    </row>
    <row r="79" spans="1:42" ht="37.5" x14ac:dyDescent="0.25">
      <c r="A79" s="200">
        <v>67</v>
      </c>
      <c r="B79" s="16"/>
      <c r="C79" s="218" t="s">
        <v>389</v>
      </c>
      <c r="D79" s="227" t="s">
        <v>182</v>
      </c>
      <c r="E79" s="227"/>
      <c r="F79" s="227"/>
      <c r="G79" s="36"/>
      <c r="H79" s="218"/>
      <c r="I79" s="218"/>
      <c r="J79" s="218">
        <f>SUM(J81:J82)</f>
        <v>0</v>
      </c>
      <c r="K79" s="218">
        <v>281</v>
      </c>
      <c r="L79" s="218">
        <f t="shared" ref="L79" si="21">SUM(L81:L82)</f>
        <v>194</v>
      </c>
      <c r="M79" s="33" t="s">
        <v>189</v>
      </c>
      <c r="N79" s="218">
        <f t="shared" ref="N79:S79" si="22">N81+N82</f>
        <v>0</v>
      </c>
      <c r="O79" s="218">
        <f t="shared" si="22"/>
        <v>0</v>
      </c>
      <c r="P79" s="218">
        <f t="shared" si="22"/>
        <v>281</v>
      </c>
      <c r="Q79" s="218">
        <f t="shared" si="22"/>
        <v>281</v>
      </c>
      <c r="R79" s="218">
        <f t="shared" si="22"/>
        <v>194</v>
      </c>
      <c r="S79" s="218">
        <f t="shared" si="22"/>
        <v>0</v>
      </c>
      <c r="T79" s="218">
        <v>0</v>
      </c>
      <c r="U79" s="218">
        <v>0</v>
      </c>
      <c r="V79" s="218">
        <v>0</v>
      </c>
      <c r="W79" s="218">
        <v>0</v>
      </c>
      <c r="X79" s="218">
        <v>0</v>
      </c>
      <c r="Y79" s="218">
        <f t="shared" ref="Y79:AD79" si="23">Y81+Y82</f>
        <v>0</v>
      </c>
      <c r="Z79" s="218">
        <f t="shared" si="23"/>
        <v>0</v>
      </c>
      <c r="AA79" s="218">
        <v>281</v>
      </c>
      <c r="AB79" s="218">
        <f t="shared" si="23"/>
        <v>281</v>
      </c>
      <c r="AC79" s="218">
        <f t="shared" si="23"/>
        <v>194</v>
      </c>
      <c r="AD79" s="218">
        <f t="shared" si="23"/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f t="shared" ref="AK79:AP79" si="24">AK81+AK82</f>
        <v>0</v>
      </c>
      <c r="AL79" s="18">
        <f t="shared" si="24"/>
        <v>0</v>
      </c>
      <c r="AM79" s="18">
        <f t="shared" si="24"/>
        <v>281</v>
      </c>
      <c r="AN79" s="18">
        <f t="shared" si="24"/>
        <v>281</v>
      </c>
      <c r="AO79" s="18">
        <f t="shared" si="24"/>
        <v>194</v>
      </c>
      <c r="AP79" s="18">
        <f t="shared" si="24"/>
        <v>0</v>
      </c>
    </row>
    <row r="80" spans="1:42" x14ac:dyDescent="0.25">
      <c r="A80" s="18"/>
      <c r="B80" s="16"/>
      <c r="C80" s="218" t="s">
        <v>390</v>
      </c>
      <c r="D80" s="227"/>
      <c r="E80" s="227"/>
      <c r="F80" s="227"/>
      <c r="G80" s="36"/>
      <c r="H80" s="218"/>
      <c r="I80" s="218"/>
      <c r="J80" s="218"/>
      <c r="K80" s="218"/>
      <c r="L80" s="218"/>
      <c r="M80" s="33"/>
      <c r="N80" s="218"/>
      <c r="O80" s="218"/>
      <c r="P80" s="218"/>
      <c r="Q80" s="218"/>
      <c r="R80" s="52"/>
      <c r="S80" s="218"/>
      <c r="T80" s="218">
        <v>0</v>
      </c>
      <c r="U80" s="218">
        <v>0</v>
      </c>
      <c r="V80" s="218">
        <v>0</v>
      </c>
      <c r="W80" s="218">
        <v>0</v>
      </c>
      <c r="X80" s="218">
        <v>0</v>
      </c>
      <c r="Y80" s="218"/>
      <c r="Z80" s="218"/>
      <c r="AA80" s="218"/>
      <c r="AB80" s="218"/>
      <c r="AC80" s="52"/>
      <c r="AD80" s="218"/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/>
      <c r="AL80" s="18"/>
      <c r="AM80" s="18"/>
      <c r="AN80" s="18"/>
      <c r="AO80" s="28"/>
      <c r="AP80" s="18"/>
    </row>
    <row r="81" spans="1:42" x14ac:dyDescent="0.25">
      <c r="A81" s="18"/>
      <c r="B81" s="16"/>
      <c r="C81" s="227" t="s">
        <v>391</v>
      </c>
      <c r="D81" s="227"/>
      <c r="E81" s="227"/>
      <c r="F81" s="227"/>
      <c r="G81" s="36"/>
      <c r="H81" s="218"/>
      <c r="I81" s="218"/>
      <c r="J81" s="218">
        <v>0</v>
      </c>
      <c r="K81" s="218">
        <v>280</v>
      </c>
      <c r="L81" s="218">
        <v>0</v>
      </c>
      <c r="M81" s="33"/>
      <c r="N81" s="218">
        <v>0</v>
      </c>
      <c r="O81" s="218">
        <v>0</v>
      </c>
      <c r="P81" s="218">
        <v>281</v>
      </c>
      <c r="Q81" s="218">
        <v>281</v>
      </c>
      <c r="R81" s="52">
        <v>0</v>
      </c>
      <c r="S81" s="218">
        <v>0</v>
      </c>
      <c r="T81" s="218">
        <v>0</v>
      </c>
      <c r="U81" s="218">
        <v>0</v>
      </c>
      <c r="V81" s="218">
        <v>0</v>
      </c>
      <c r="W81" s="218">
        <v>0</v>
      </c>
      <c r="X81" s="218">
        <v>0</v>
      </c>
      <c r="Y81" s="218">
        <v>0</v>
      </c>
      <c r="Z81" s="218">
        <v>0</v>
      </c>
      <c r="AA81" s="218">
        <v>281</v>
      </c>
      <c r="AB81" s="218">
        <v>281</v>
      </c>
      <c r="AC81" s="52">
        <v>0</v>
      </c>
      <c r="AD81" s="2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281</v>
      </c>
      <c r="AN81" s="18">
        <v>281</v>
      </c>
      <c r="AO81" s="28">
        <v>0</v>
      </c>
      <c r="AP81" s="18">
        <v>0</v>
      </c>
    </row>
    <row r="82" spans="1:42" ht="33.75" customHeight="1" x14ac:dyDescent="0.25">
      <c r="A82" s="18"/>
      <c r="B82" s="16"/>
      <c r="C82" s="227" t="s">
        <v>392</v>
      </c>
      <c r="D82" s="227"/>
      <c r="E82" s="227"/>
      <c r="F82" s="227"/>
      <c r="G82" s="36"/>
      <c r="H82" s="218"/>
      <c r="I82" s="218"/>
      <c r="J82" s="218">
        <v>0</v>
      </c>
      <c r="K82" s="218">
        <v>0</v>
      </c>
      <c r="L82" s="218">
        <v>194</v>
      </c>
      <c r="M82" s="33"/>
      <c r="N82" s="218">
        <v>0</v>
      </c>
      <c r="O82" s="218">
        <v>0</v>
      </c>
      <c r="P82" s="218">
        <v>0</v>
      </c>
      <c r="Q82" s="218">
        <v>0</v>
      </c>
      <c r="R82" s="52">
        <v>194</v>
      </c>
      <c r="S82" s="218">
        <v>0</v>
      </c>
      <c r="T82" s="218">
        <v>0</v>
      </c>
      <c r="U82" s="218">
        <v>0</v>
      </c>
      <c r="V82" s="218">
        <v>0</v>
      </c>
      <c r="W82" s="218">
        <v>0</v>
      </c>
      <c r="X82" s="218">
        <v>0</v>
      </c>
      <c r="Y82" s="218">
        <v>0</v>
      </c>
      <c r="Z82" s="218">
        <v>0</v>
      </c>
      <c r="AA82" s="218">
        <v>0</v>
      </c>
      <c r="AB82" s="218">
        <v>0</v>
      </c>
      <c r="AC82" s="52">
        <v>194</v>
      </c>
      <c r="AD82" s="2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28">
        <v>194</v>
      </c>
      <c r="AP82" s="18">
        <v>0</v>
      </c>
    </row>
    <row r="83" spans="1:42" ht="37.5" x14ac:dyDescent="0.25">
      <c r="A83" s="18">
        <v>68</v>
      </c>
      <c r="B83" s="16"/>
      <c r="C83" s="218" t="s">
        <v>393</v>
      </c>
      <c r="D83" s="227" t="s">
        <v>182</v>
      </c>
      <c r="E83" s="227"/>
      <c r="F83" s="227"/>
      <c r="G83" s="36"/>
      <c r="H83" s="218"/>
      <c r="I83" s="218"/>
      <c r="J83" s="218">
        <v>0</v>
      </c>
      <c r="K83" s="218">
        <v>0</v>
      </c>
      <c r="L83" s="218">
        <v>310</v>
      </c>
      <c r="M83" s="33" t="s">
        <v>189</v>
      </c>
      <c r="N83" s="218">
        <v>0</v>
      </c>
      <c r="O83" s="218">
        <v>0</v>
      </c>
      <c r="P83" s="218">
        <v>0</v>
      </c>
      <c r="Q83" s="218">
        <v>0</v>
      </c>
      <c r="R83" s="52">
        <v>310</v>
      </c>
      <c r="S83" s="218">
        <v>0</v>
      </c>
      <c r="T83" s="218">
        <v>0</v>
      </c>
      <c r="U83" s="218">
        <v>0</v>
      </c>
      <c r="V83" s="218">
        <v>0</v>
      </c>
      <c r="W83" s="218">
        <v>0</v>
      </c>
      <c r="X83" s="218">
        <v>0</v>
      </c>
      <c r="Y83" s="218">
        <v>0</v>
      </c>
      <c r="Z83" s="218">
        <v>0</v>
      </c>
      <c r="AA83" s="218">
        <v>0</v>
      </c>
      <c r="AB83" s="218">
        <v>0</v>
      </c>
      <c r="AC83" s="52">
        <v>310</v>
      </c>
      <c r="AD83" s="2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28">
        <v>310</v>
      </c>
      <c r="AP83" s="18">
        <v>0</v>
      </c>
    </row>
    <row r="84" spans="1:42" ht="37.5" x14ac:dyDescent="0.25">
      <c r="A84" s="18">
        <v>69</v>
      </c>
      <c r="B84" s="16"/>
      <c r="C84" s="218" t="s">
        <v>394</v>
      </c>
      <c r="D84" s="227" t="s">
        <v>182</v>
      </c>
      <c r="E84" s="227"/>
      <c r="F84" s="227"/>
      <c r="G84" s="36"/>
      <c r="H84" s="218"/>
      <c r="I84" s="218"/>
      <c r="J84" s="218">
        <v>0</v>
      </c>
      <c r="K84" s="218">
        <v>0</v>
      </c>
      <c r="L84" s="218">
        <v>1933</v>
      </c>
      <c r="M84" s="33" t="s">
        <v>189</v>
      </c>
      <c r="N84" s="218">
        <v>0</v>
      </c>
      <c r="O84" s="218">
        <v>0</v>
      </c>
      <c r="P84" s="218">
        <v>0</v>
      </c>
      <c r="Q84" s="218">
        <v>0</v>
      </c>
      <c r="R84" s="52">
        <v>1933</v>
      </c>
      <c r="S84" s="218">
        <v>0</v>
      </c>
      <c r="T84" s="218">
        <v>0</v>
      </c>
      <c r="U84" s="218">
        <v>0</v>
      </c>
      <c r="V84" s="218">
        <v>0</v>
      </c>
      <c r="W84" s="218">
        <v>0</v>
      </c>
      <c r="X84" s="218">
        <v>0</v>
      </c>
      <c r="Y84" s="218">
        <v>0</v>
      </c>
      <c r="Z84" s="218">
        <v>0</v>
      </c>
      <c r="AA84" s="218">
        <v>0</v>
      </c>
      <c r="AB84" s="218">
        <v>0</v>
      </c>
      <c r="AC84" s="52">
        <v>1933</v>
      </c>
      <c r="AD84" s="2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28">
        <v>1933</v>
      </c>
      <c r="AP84" s="18">
        <v>0</v>
      </c>
    </row>
    <row r="85" spans="1:42" ht="63" customHeight="1" x14ac:dyDescent="0.25">
      <c r="A85" s="18">
        <v>70</v>
      </c>
      <c r="B85" s="16"/>
      <c r="C85" s="218" t="s">
        <v>395</v>
      </c>
      <c r="D85" s="227" t="s">
        <v>182</v>
      </c>
      <c r="E85" s="227"/>
      <c r="F85" s="227"/>
      <c r="G85" s="36"/>
      <c r="H85" s="218"/>
      <c r="I85" s="218"/>
      <c r="J85" s="218">
        <v>0</v>
      </c>
      <c r="K85" s="218">
        <v>0</v>
      </c>
      <c r="L85" s="218">
        <v>4526</v>
      </c>
      <c r="M85" s="33" t="s">
        <v>189</v>
      </c>
      <c r="N85" s="218">
        <v>0</v>
      </c>
      <c r="O85" s="218">
        <v>0</v>
      </c>
      <c r="P85" s="218">
        <v>0</v>
      </c>
      <c r="Q85" s="218">
        <v>0</v>
      </c>
      <c r="R85" s="52">
        <v>4526</v>
      </c>
      <c r="S85" s="218">
        <v>0</v>
      </c>
      <c r="T85" s="218">
        <v>0</v>
      </c>
      <c r="U85" s="218">
        <v>0</v>
      </c>
      <c r="V85" s="218">
        <v>0</v>
      </c>
      <c r="W85" s="218">
        <v>0</v>
      </c>
      <c r="X85" s="218">
        <v>0</v>
      </c>
      <c r="Y85" s="218">
        <v>0</v>
      </c>
      <c r="Z85" s="218">
        <v>0</v>
      </c>
      <c r="AA85" s="218">
        <v>0</v>
      </c>
      <c r="AB85" s="218">
        <v>0</v>
      </c>
      <c r="AC85" s="52">
        <v>4526</v>
      </c>
      <c r="AD85" s="2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28">
        <v>4526</v>
      </c>
      <c r="AP85" s="18">
        <v>0</v>
      </c>
    </row>
    <row r="86" spans="1:42" ht="60" customHeight="1" x14ac:dyDescent="0.25">
      <c r="A86" s="18">
        <v>71</v>
      </c>
      <c r="B86" s="16"/>
      <c r="C86" s="218" t="s">
        <v>396</v>
      </c>
      <c r="D86" s="227" t="s">
        <v>182</v>
      </c>
      <c r="E86" s="227"/>
      <c r="F86" s="227"/>
      <c r="G86" s="36"/>
      <c r="H86" s="218"/>
      <c r="I86" s="218"/>
      <c r="J86" s="218">
        <v>0</v>
      </c>
      <c r="K86" s="218">
        <v>622</v>
      </c>
      <c r="L86" s="218">
        <v>7813</v>
      </c>
      <c r="M86" s="33" t="s">
        <v>189</v>
      </c>
      <c r="N86" s="218">
        <v>0</v>
      </c>
      <c r="O86" s="218">
        <v>0</v>
      </c>
      <c r="P86" s="218">
        <v>622</v>
      </c>
      <c r="Q86" s="218">
        <v>622</v>
      </c>
      <c r="R86" s="52">
        <v>7813</v>
      </c>
      <c r="S86" s="218">
        <v>0</v>
      </c>
      <c r="T86" s="218">
        <v>0</v>
      </c>
      <c r="U86" s="218">
        <v>0</v>
      </c>
      <c r="V86" s="218">
        <v>0</v>
      </c>
      <c r="W86" s="218">
        <v>0</v>
      </c>
      <c r="X86" s="218">
        <v>0</v>
      </c>
      <c r="Y86" s="218">
        <v>0</v>
      </c>
      <c r="Z86" s="218">
        <v>0</v>
      </c>
      <c r="AA86" s="218">
        <v>622</v>
      </c>
      <c r="AB86" s="218">
        <v>622</v>
      </c>
      <c r="AC86" s="52">
        <v>7813</v>
      </c>
      <c r="AD86" s="2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622</v>
      </c>
      <c r="AN86" s="18">
        <v>622</v>
      </c>
      <c r="AO86" s="28">
        <v>7813</v>
      </c>
      <c r="AP86" s="18">
        <v>0</v>
      </c>
    </row>
    <row r="87" spans="1:42" ht="64.5" customHeight="1" x14ac:dyDescent="0.25">
      <c r="A87" s="18">
        <v>72</v>
      </c>
      <c r="B87" s="16"/>
      <c r="C87" s="218" t="s">
        <v>397</v>
      </c>
      <c r="D87" s="227" t="s">
        <v>182</v>
      </c>
      <c r="E87" s="227"/>
      <c r="F87" s="227"/>
      <c r="G87" s="36"/>
      <c r="H87" s="218"/>
      <c r="I87" s="218"/>
      <c r="J87" s="218">
        <v>0</v>
      </c>
      <c r="K87" s="218">
        <v>0</v>
      </c>
      <c r="L87" s="218">
        <v>765</v>
      </c>
      <c r="M87" s="33" t="s">
        <v>189</v>
      </c>
      <c r="N87" s="218">
        <v>0</v>
      </c>
      <c r="O87" s="218">
        <v>0</v>
      </c>
      <c r="P87" s="218">
        <v>0</v>
      </c>
      <c r="Q87" s="218">
        <v>0</v>
      </c>
      <c r="R87" s="52">
        <v>765</v>
      </c>
      <c r="S87" s="218">
        <v>0</v>
      </c>
      <c r="T87" s="218">
        <v>0</v>
      </c>
      <c r="U87" s="218">
        <v>0</v>
      </c>
      <c r="V87" s="218">
        <v>0</v>
      </c>
      <c r="W87" s="218">
        <v>0</v>
      </c>
      <c r="X87" s="218">
        <v>0</v>
      </c>
      <c r="Y87" s="218">
        <v>0</v>
      </c>
      <c r="Z87" s="218">
        <v>0</v>
      </c>
      <c r="AA87" s="218">
        <v>0</v>
      </c>
      <c r="AB87" s="218">
        <v>0</v>
      </c>
      <c r="AC87" s="52">
        <v>765</v>
      </c>
      <c r="AD87" s="2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28">
        <v>765</v>
      </c>
      <c r="AP87" s="18">
        <v>0</v>
      </c>
    </row>
    <row r="88" spans="1:42" ht="37.5" x14ac:dyDescent="0.25">
      <c r="A88" s="18">
        <v>73</v>
      </c>
      <c r="B88" s="16" t="s">
        <v>398</v>
      </c>
      <c r="C88" s="27" t="s">
        <v>399</v>
      </c>
      <c r="D88" s="27" t="s">
        <v>121</v>
      </c>
      <c r="E88" s="27"/>
      <c r="F88" s="27"/>
      <c r="G88" s="51"/>
      <c r="H88" s="34"/>
      <c r="I88" s="35"/>
      <c r="J88" s="18">
        <v>0</v>
      </c>
      <c r="K88" s="18">
        <v>483</v>
      </c>
      <c r="L88" s="18">
        <v>0</v>
      </c>
      <c r="M88" s="35" t="s">
        <v>400</v>
      </c>
      <c r="N88" s="18">
        <v>0</v>
      </c>
      <c r="O88" s="18">
        <v>0</v>
      </c>
      <c r="P88" s="18">
        <v>0</v>
      </c>
      <c r="Q88" s="18"/>
      <c r="R88" s="2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440</v>
      </c>
      <c r="AB88" s="18">
        <v>440</v>
      </c>
      <c r="AC88" s="2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440</v>
      </c>
      <c r="AN88" s="18">
        <v>440</v>
      </c>
      <c r="AO88" s="28">
        <v>0</v>
      </c>
      <c r="AP88" s="18">
        <v>0</v>
      </c>
    </row>
    <row r="89" spans="1:42" x14ac:dyDescent="0.25"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</row>
    <row r="90" spans="1:42" ht="33" x14ac:dyDescent="0.25">
      <c r="M90" s="411" t="s">
        <v>968</v>
      </c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2"/>
      <c r="AC90" s="412"/>
      <c r="AD90" s="412"/>
      <c r="AE90" s="412"/>
      <c r="AF90" s="412"/>
      <c r="AG90" s="412"/>
      <c r="AH90" s="412"/>
      <c r="AI90" s="11"/>
      <c r="AJ90" s="11"/>
      <c r="AK90" s="11"/>
      <c r="AL90" s="11"/>
      <c r="AM90" s="38"/>
      <c r="AN90" s="296" t="s">
        <v>967</v>
      </c>
      <c r="AO90" s="38"/>
      <c r="AP90" s="38"/>
    </row>
    <row r="91" spans="1:42" x14ac:dyDescent="0.25"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</row>
    <row r="92" spans="1:42" ht="33" x14ac:dyDescent="0.25">
      <c r="M92" s="411" t="s">
        <v>969</v>
      </c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  <c r="AD92" s="412"/>
      <c r="AE92" s="412"/>
      <c r="AF92" s="412"/>
      <c r="AG92" s="412"/>
      <c r="AH92" s="412"/>
      <c r="AI92" s="8"/>
      <c r="AJ92" s="8"/>
      <c r="AK92" s="8"/>
      <c r="AL92" s="8"/>
      <c r="AN92" s="296" t="s">
        <v>194</v>
      </c>
    </row>
  </sheetData>
  <mergeCells count="39">
    <mergeCell ref="AN4:AN5"/>
    <mergeCell ref="AO4:AO5"/>
    <mergeCell ref="A3:A5"/>
    <mergeCell ref="B3:B5"/>
    <mergeCell ref="C3:C5"/>
    <mergeCell ref="D3:D5"/>
    <mergeCell ref="E3:E5"/>
    <mergeCell ref="F3:H5"/>
    <mergeCell ref="I3:I5"/>
    <mergeCell ref="J3:M3"/>
    <mergeCell ref="N3:R3"/>
    <mergeCell ref="AI4:AI5"/>
    <mergeCell ref="AJ4:AJ5"/>
    <mergeCell ref="AB4:AB5"/>
    <mergeCell ref="AC4:AC5"/>
    <mergeCell ref="AE4:AE5"/>
    <mergeCell ref="AP3:AP5"/>
    <mergeCell ref="J4:L4"/>
    <mergeCell ref="M4:M5"/>
    <mergeCell ref="Q4:Q5"/>
    <mergeCell ref="R4:R5"/>
    <mergeCell ref="T4:T5"/>
    <mergeCell ref="U4:U5"/>
    <mergeCell ref="V4:V5"/>
    <mergeCell ref="W4:W5"/>
    <mergeCell ref="X4:X5"/>
    <mergeCell ref="S3:S5"/>
    <mergeCell ref="T3:X3"/>
    <mergeCell ref="Y3:AC3"/>
    <mergeCell ref="AD3:AD5"/>
    <mergeCell ref="AE3:AJ3"/>
    <mergeCell ref="AK3:AO3"/>
    <mergeCell ref="AF4:AF5"/>
    <mergeCell ref="M90:AH90"/>
    <mergeCell ref="M92:AH92"/>
    <mergeCell ref="B1:Q1"/>
    <mergeCell ref="A6:A9"/>
    <mergeCell ref="AG4:AG5"/>
    <mergeCell ref="AH4:AH5"/>
  </mergeCells>
  <pageMargins left="0.7" right="0.7" top="0.75" bottom="0.75" header="0.3" footer="0.3"/>
  <pageSetup paperSize="9" scale="28" orientation="portrait" verticalDpi="0" r:id="rId1"/>
  <rowBreaks count="1" manualBreakCount="1">
    <brk id="31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2"/>
  <sheetViews>
    <sheetView view="pageBreakPreview" topLeftCell="A74" zoomScale="60" zoomScaleNormal="60" workbookViewId="0">
      <selection activeCell="F95" sqref="F95"/>
    </sheetView>
  </sheetViews>
  <sheetFormatPr defaultColWidth="9.140625" defaultRowHeight="18.75" x14ac:dyDescent="0.25"/>
  <cols>
    <col min="1" max="1" width="5.28515625" style="18" customWidth="1"/>
    <col min="2" max="2" width="21.7109375" style="196" customWidth="1"/>
    <col min="3" max="3" width="25.42578125" style="196" customWidth="1"/>
    <col min="4" max="4" width="26.85546875" style="196" customWidth="1"/>
    <col min="5" max="5" width="9.7109375" style="196" hidden="1" customWidth="1"/>
    <col min="6" max="6" width="32.85546875" style="196" customWidth="1"/>
    <col min="7" max="7" width="7.7109375" style="196" customWidth="1"/>
    <col min="8" max="8" width="13.42578125" style="36" customWidth="1"/>
    <col min="9" max="9" width="7.28515625" style="196" customWidth="1"/>
    <col min="10" max="10" width="23.140625" style="196" customWidth="1"/>
    <col min="11" max="11" width="9.42578125" style="196" customWidth="1"/>
    <col min="12" max="12" width="12.7109375" style="196" customWidth="1"/>
    <col min="13" max="13" width="20" style="196" customWidth="1"/>
    <col min="14" max="14" width="25.28515625" style="196" customWidth="1"/>
    <col min="15" max="15" width="0.28515625" style="196" hidden="1" customWidth="1"/>
    <col min="16" max="16" width="9.140625" style="196" hidden="1" customWidth="1"/>
    <col min="17" max="17" width="13.5703125" style="196" hidden="1" customWidth="1"/>
    <col min="18" max="18" width="10.5703125" style="196" hidden="1" customWidth="1"/>
    <col min="19" max="19" width="9.140625" style="196" hidden="1" customWidth="1"/>
    <col min="20" max="20" width="6.28515625" style="196" hidden="1" customWidth="1"/>
    <col min="21" max="21" width="12" style="196" hidden="1" customWidth="1"/>
    <col min="22" max="22" width="10.85546875" style="196" hidden="1" customWidth="1"/>
    <col min="23" max="23" width="12" style="196" hidden="1" customWidth="1"/>
    <col min="24" max="24" width="4.28515625" style="196" hidden="1" customWidth="1"/>
    <col min="25" max="25" width="10.85546875" style="196" hidden="1" customWidth="1"/>
    <col min="26" max="26" width="9.140625" style="196" hidden="1" customWidth="1"/>
    <col min="27" max="27" width="3.140625" style="196" hidden="1" customWidth="1"/>
    <col min="28" max="29" width="9.140625" style="196" hidden="1" customWidth="1"/>
    <col min="30" max="30" width="10.5703125" style="196" hidden="1" customWidth="1"/>
    <col min="31" max="37" width="9.140625" style="196" hidden="1" customWidth="1"/>
    <col min="38" max="38" width="11.7109375" style="196" customWidth="1"/>
    <col min="39" max="39" width="9.140625" style="196" customWidth="1"/>
    <col min="40" max="40" width="15.7109375" style="196" customWidth="1"/>
    <col min="41" max="41" width="13" style="196" customWidth="1"/>
    <col min="42" max="42" width="13.28515625" style="196" customWidth="1"/>
    <col min="43" max="43" width="11.85546875" style="196" customWidth="1"/>
    <col min="44" max="44" width="10.85546875" style="36" bestFit="1" customWidth="1"/>
    <col min="45" max="45" width="10.5703125" style="36" customWidth="1"/>
    <col min="46" max="46" width="14.5703125" style="36" customWidth="1"/>
    <col min="47" max="47" width="16.85546875" style="36" customWidth="1"/>
    <col min="48" max="48" width="12.140625" style="36" customWidth="1"/>
    <col min="49" max="49" width="14" style="18" customWidth="1"/>
    <col min="50" max="51" width="9.28515625" style="36" bestFit="1" customWidth="1"/>
    <col min="52" max="52" width="16.85546875" style="36" customWidth="1"/>
    <col min="53" max="53" width="16.140625" style="36" customWidth="1"/>
    <col min="54" max="54" width="10" style="36" bestFit="1" customWidth="1"/>
    <col min="55" max="55" width="10.5703125" style="36" customWidth="1"/>
    <col min="56" max="16384" width="9.140625" style="196"/>
  </cols>
  <sheetData>
    <row r="1" spans="1:55" s="56" customFormat="1" ht="27" x14ac:dyDescent="0.25">
      <c r="A1" s="11"/>
      <c r="B1" s="228" t="s">
        <v>196</v>
      </c>
      <c r="C1" s="229"/>
      <c r="D1" s="229"/>
      <c r="E1" s="230" t="s">
        <v>970</v>
      </c>
      <c r="F1" s="229"/>
      <c r="G1" s="229" t="s">
        <v>971</v>
      </c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 t="s">
        <v>409</v>
      </c>
      <c r="AB1" s="229"/>
      <c r="AC1" s="229"/>
      <c r="AD1" s="229"/>
      <c r="AE1" s="229"/>
      <c r="AF1" s="229"/>
      <c r="AR1" s="8"/>
      <c r="AS1" s="8"/>
      <c r="AT1" s="8"/>
      <c r="AU1" s="8"/>
      <c r="AV1" s="8"/>
      <c r="AW1" s="11"/>
      <c r="AX1" s="8"/>
      <c r="AY1" s="8"/>
      <c r="AZ1" s="8"/>
      <c r="BA1" s="8"/>
      <c r="BB1" s="8"/>
      <c r="BC1" s="8"/>
    </row>
    <row r="2" spans="1:55" s="56" customFormat="1" ht="22.5" x14ac:dyDescent="0.25">
      <c r="A2" s="11"/>
      <c r="D2" s="229"/>
      <c r="E2" s="433" t="s">
        <v>197</v>
      </c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229"/>
      <c r="AR2" s="8"/>
      <c r="AS2" s="8"/>
      <c r="AT2" s="8"/>
      <c r="AU2" s="8"/>
      <c r="AV2" s="8"/>
      <c r="AW2" s="11"/>
      <c r="AX2" s="8"/>
      <c r="AY2" s="8"/>
      <c r="AZ2" s="8"/>
      <c r="BA2" s="8"/>
      <c r="BB2" s="8"/>
      <c r="BC2" s="8"/>
    </row>
    <row r="3" spans="1:55" s="44" customFormat="1" ht="38.25" customHeight="1" x14ac:dyDescent="0.25">
      <c r="A3" s="18"/>
      <c r="B3" s="395" t="s">
        <v>3</v>
      </c>
      <c r="C3" s="395" t="s">
        <v>4</v>
      </c>
      <c r="D3" s="395" t="s">
        <v>410</v>
      </c>
      <c r="E3" s="395" t="s">
        <v>5</v>
      </c>
      <c r="F3" s="395" t="s">
        <v>411</v>
      </c>
      <c r="G3" s="395" t="s">
        <v>7</v>
      </c>
      <c r="H3" s="395"/>
      <c r="I3" s="395"/>
      <c r="J3" s="395" t="s">
        <v>412</v>
      </c>
      <c r="K3" s="432" t="s">
        <v>9</v>
      </c>
      <c r="L3" s="432"/>
      <c r="M3" s="432"/>
      <c r="N3" s="432"/>
      <c r="O3" s="392" t="s">
        <v>413</v>
      </c>
      <c r="P3" s="392"/>
      <c r="Q3" s="392"/>
      <c r="R3" s="392"/>
      <c r="S3" s="392"/>
      <c r="T3" s="432" t="s">
        <v>11</v>
      </c>
      <c r="U3" s="392" t="s">
        <v>414</v>
      </c>
      <c r="V3" s="392"/>
      <c r="W3" s="392"/>
      <c r="X3" s="392"/>
      <c r="Y3" s="392"/>
      <c r="Z3" s="392"/>
      <c r="AA3" s="392" t="s">
        <v>415</v>
      </c>
      <c r="AB3" s="392"/>
      <c r="AC3" s="392"/>
      <c r="AD3" s="392"/>
      <c r="AE3" s="392"/>
      <c r="AF3" s="432" t="s">
        <v>11</v>
      </c>
      <c r="AG3" s="432" t="s">
        <v>199</v>
      </c>
      <c r="AH3" s="432"/>
      <c r="AI3" s="432"/>
      <c r="AJ3" s="432"/>
      <c r="AK3" s="432"/>
      <c r="AL3" s="432" t="s">
        <v>200</v>
      </c>
      <c r="AM3" s="432"/>
      <c r="AN3" s="432"/>
      <c r="AO3" s="432"/>
      <c r="AP3" s="432"/>
      <c r="AQ3" s="395" t="s">
        <v>198</v>
      </c>
      <c r="AR3" s="431" t="s">
        <v>406</v>
      </c>
      <c r="AS3" s="431"/>
      <c r="AT3" s="431"/>
      <c r="AU3" s="431"/>
      <c r="AV3" s="431"/>
      <c r="AW3" s="431"/>
      <c r="AX3" s="431" t="s">
        <v>407</v>
      </c>
      <c r="AY3" s="431"/>
      <c r="AZ3" s="431"/>
      <c r="BA3" s="431"/>
      <c r="BB3" s="431"/>
      <c r="BC3" s="399" t="s">
        <v>198</v>
      </c>
    </row>
    <row r="4" spans="1:55" ht="45.75" customHeight="1" x14ac:dyDescent="0.25">
      <c r="B4" s="435"/>
      <c r="C4" s="435"/>
      <c r="D4" s="435"/>
      <c r="E4" s="395"/>
      <c r="F4" s="395"/>
      <c r="G4" s="395"/>
      <c r="H4" s="395"/>
      <c r="I4" s="395"/>
      <c r="J4" s="395"/>
      <c r="K4" s="432" t="s">
        <v>14</v>
      </c>
      <c r="L4" s="432"/>
      <c r="M4" s="432"/>
      <c r="N4" s="432" t="s">
        <v>15</v>
      </c>
      <c r="O4" s="195"/>
      <c r="P4" s="195"/>
      <c r="Q4" s="195"/>
      <c r="R4" s="432" t="s">
        <v>16</v>
      </c>
      <c r="S4" s="432" t="s">
        <v>201</v>
      </c>
      <c r="T4" s="432"/>
      <c r="U4" s="432" t="s">
        <v>18</v>
      </c>
      <c r="V4" s="432" t="s">
        <v>19</v>
      </c>
      <c r="W4" s="432" t="s">
        <v>20</v>
      </c>
      <c r="X4" s="432" t="s">
        <v>21</v>
      </c>
      <c r="Y4" s="432" t="s">
        <v>202</v>
      </c>
      <c r="Z4" s="432" t="s">
        <v>203</v>
      </c>
      <c r="AA4" s="195"/>
      <c r="AB4" s="195"/>
      <c r="AC4" s="195"/>
      <c r="AD4" s="432" t="s">
        <v>16</v>
      </c>
      <c r="AE4" s="432" t="s">
        <v>201</v>
      </c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395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399"/>
    </row>
    <row r="5" spans="1:55" ht="104.25" customHeight="1" x14ac:dyDescent="0.25">
      <c r="B5" s="435"/>
      <c r="C5" s="435"/>
      <c r="D5" s="435"/>
      <c r="E5" s="395"/>
      <c r="F5" s="395"/>
      <c r="G5" s="395"/>
      <c r="H5" s="395"/>
      <c r="I5" s="395"/>
      <c r="J5" s="395"/>
      <c r="K5" s="195" t="s">
        <v>31</v>
      </c>
      <c r="L5" s="195" t="s">
        <v>27</v>
      </c>
      <c r="M5" s="195" t="s">
        <v>17</v>
      </c>
      <c r="N5" s="432"/>
      <c r="O5" s="195" t="s">
        <v>24</v>
      </c>
      <c r="P5" s="195" t="s">
        <v>25</v>
      </c>
      <c r="Q5" s="195" t="s">
        <v>26</v>
      </c>
      <c r="R5" s="432"/>
      <c r="S5" s="432"/>
      <c r="T5" s="432"/>
      <c r="U5" s="432"/>
      <c r="V5" s="432"/>
      <c r="W5" s="432"/>
      <c r="X5" s="432"/>
      <c r="Y5" s="432"/>
      <c r="Z5" s="432"/>
      <c r="AA5" s="195" t="s">
        <v>24</v>
      </c>
      <c r="AB5" s="195" t="s">
        <v>25</v>
      </c>
      <c r="AC5" s="195" t="s">
        <v>26</v>
      </c>
      <c r="AD5" s="432"/>
      <c r="AE5" s="432"/>
      <c r="AF5" s="432"/>
      <c r="AG5" s="195" t="s">
        <v>18</v>
      </c>
      <c r="AH5" s="195" t="s">
        <v>19</v>
      </c>
      <c r="AI5" s="195" t="s">
        <v>20</v>
      </c>
      <c r="AJ5" s="195" t="s">
        <v>21</v>
      </c>
      <c r="AK5" s="195" t="s">
        <v>202</v>
      </c>
      <c r="AL5" s="195" t="s">
        <v>24</v>
      </c>
      <c r="AM5" s="195" t="s">
        <v>25</v>
      </c>
      <c r="AN5" s="195" t="s">
        <v>26</v>
      </c>
      <c r="AO5" s="195" t="s">
        <v>27</v>
      </c>
      <c r="AP5" s="195" t="s">
        <v>17</v>
      </c>
      <c r="AQ5" s="395"/>
      <c r="AR5" s="194" t="s">
        <v>18</v>
      </c>
      <c r="AS5" s="194" t="s">
        <v>19</v>
      </c>
      <c r="AT5" s="194" t="s">
        <v>20</v>
      </c>
      <c r="AU5" s="194" t="s">
        <v>21</v>
      </c>
      <c r="AV5" s="194" t="s">
        <v>202</v>
      </c>
      <c r="AW5" s="194" t="s">
        <v>203</v>
      </c>
      <c r="AX5" s="194" t="s">
        <v>24</v>
      </c>
      <c r="AY5" s="194" t="s">
        <v>25</v>
      </c>
      <c r="AZ5" s="194" t="s">
        <v>28</v>
      </c>
      <c r="BA5" s="194" t="s">
        <v>29</v>
      </c>
      <c r="BB5" s="194" t="s">
        <v>30</v>
      </c>
      <c r="BC5" s="399"/>
    </row>
    <row r="6" spans="1:55" x14ac:dyDescent="0.25">
      <c r="F6" s="197"/>
      <c r="G6" s="395" t="s">
        <v>32</v>
      </c>
      <c r="H6" s="395"/>
      <c r="I6" s="395"/>
      <c r="J6" s="395"/>
      <c r="K6" s="21"/>
      <c r="L6" s="21"/>
      <c r="M6" s="21"/>
      <c r="O6" s="21">
        <v>34776</v>
      </c>
      <c r="P6" s="21">
        <v>80233</v>
      </c>
      <c r="Q6" s="21">
        <v>182868</v>
      </c>
      <c r="R6" s="21">
        <v>297877</v>
      </c>
      <c r="S6" s="21">
        <v>70923</v>
      </c>
      <c r="T6" s="21" t="e">
        <f t="shared" ref="T6:AV6" si="0">T9+T11</f>
        <v>#REF!</v>
      </c>
      <c r="U6" s="21" t="e">
        <f t="shared" si="0"/>
        <v>#REF!</v>
      </c>
      <c r="V6" s="21" t="e">
        <f t="shared" si="0"/>
        <v>#REF!</v>
      </c>
      <c r="W6" s="21" t="e">
        <f t="shared" si="0"/>
        <v>#REF!</v>
      </c>
      <c r="X6" s="21" t="e">
        <f t="shared" si="0"/>
        <v>#REF!</v>
      </c>
      <c r="Y6" s="21" t="e">
        <f t="shared" si="0"/>
        <v>#REF!</v>
      </c>
      <c r="Z6" s="21" t="e">
        <f t="shared" si="0"/>
        <v>#REF!</v>
      </c>
      <c r="AA6" s="21" t="e">
        <f t="shared" si="0"/>
        <v>#REF!</v>
      </c>
      <c r="AB6" s="21" t="e">
        <f t="shared" si="0"/>
        <v>#REF!</v>
      </c>
      <c r="AC6" s="21" t="e">
        <f t="shared" si="0"/>
        <v>#REF!</v>
      </c>
      <c r="AD6" s="21" t="e">
        <f t="shared" si="0"/>
        <v>#REF!</v>
      </c>
      <c r="AE6" s="21" t="e">
        <f t="shared" si="0"/>
        <v>#REF!</v>
      </c>
      <c r="AF6" s="21" t="e">
        <f t="shared" si="0"/>
        <v>#REF!</v>
      </c>
      <c r="AG6" s="191" t="e">
        <f t="shared" si="0"/>
        <v>#REF!</v>
      </c>
      <c r="AH6" s="191" t="e">
        <f t="shared" si="0"/>
        <v>#REF!</v>
      </c>
      <c r="AI6" s="21" t="e">
        <f t="shared" si="0"/>
        <v>#REF!</v>
      </c>
      <c r="AJ6" s="21" t="e">
        <f t="shared" si="0"/>
        <v>#REF!</v>
      </c>
      <c r="AK6" s="21" t="e">
        <f t="shared" si="0"/>
        <v>#REF!</v>
      </c>
      <c r="AL6" s="195">
        <f>AL9+AL11</f>
        <v>34575</v>
      </c>
      <c r="AM6" s="21">
        <f>AM11+AM9</f>
        <v>78406</v>
      </c>
      <c r="AN6" s="21">
        <f>AN11+AN9</f>
        <v>193315</v>
      </c>
      <c r="AO6" s="21">
        <f>AO9+AO11</f>
        <v>306296</v>
      </c>
      <c r="AP6" s="21">
        <f>AP9+AP11</f>
        <v>536844</v>
      </c>
      <c r="AQ6" s="21">
        <f t="shared" si="0"/>
        <v>509</v>
      </c>
      <c r="AR6" s="192">
        <f>AR9+AR11</f>
        <v>3223</v>
      </c>
      <c r="AS6" s="192">
        <f t="shared" si="0"/>
        <v>47</v>
      </c>
      <c r="AT6" s="22">
        <f t="shared" si="0"/>
        <v>12242</v>
      </c>
      <c r="AU6" s="22">
        <f t="shared" si="0"/>
        <v>0</v>
      </c>
      <c r="AV6" s="22">
        <f t="shared" si="0"/>
        <v>0</v>
      </c>
      <c r="AW6" s="192">
        <f t="shared" ref="AW6:BB6" si="1">AW9+AW11</f>
        <v>6357</v>
      </c>
      <c r="AX6" s="22">
        <f t="shared" si="1"/>
        <v>35888</v>
      </c>
      <c r="AY6" s="22">
        <f t="shared" si="1"/>
        <v>79306</v>
      </c>
      <c r="AZ6" s="22">
        <f t="shared" si="1"/>
        <v>202067</v>
      </c>
      <c r="BA6" s="22">
        <f t="shared" si="1"/>
        <v>317261</v>
      </c>
      <c r="BB6" s="22">
        <f t="shared" si="1"/>
        <v>539208</v>
      </c>
      <c r="BC6" s="22">
        <f t="shared" ref="BC6" si="2">BC9+BC11</f>
        <v>509</v>
      </c>
    </row>
    <row r="7" spans="1:55" ht="15.75" customHeight="1" x14ac:dyDescent="0.25">
      <c r="F7" s="197"/>
      <c r="G7" s="395" t="s">
        <v>416</v>
      </c>
      <c r="H7" s="395"/>
      <c r="I7" s="395"/>
      <c r="J7" s="395"/>
      <c r="K7" s="21"/>
      <c r="L7" s="21"/>
      <c r="M7" s="21"/>
      <c r="O7" s="21">
        <v>0</v>
      </c>
      <c r="P7" s="21">
        <v>0</v>
      </c>
      <c r="Q7" s="21">
        <v>11385</v>
      </c>
      <c r="R7" s="21">
        <v>11385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7</v>
      </c>
      <c r="AA7" s="21">
        <v>0</v>
      </c>
      <c r="AB7" s="21">
        <f t="shared" ref="AB7:AF7" si="3">AB10</f>
        <v>0</v>
      </c>
      <c r="AC7" s="21">
        <f t="shared" si="3"/>
        <v>12164</v>
      </c>
      <c r="AD7" s="21">
        <f t="shared" si="3"/>
        <v>12164</v>
      </c>
      <c r="AE7" s="21">
        <f t="shared" si="3"/>
        <v>0</v>
      </c>
      <c r="AF7" s="21">
        <f t="shared" si="3"/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195">
        <v>0</v>
      </c>
      <c r="AM7" s="21">
        <f t="shared" ref="AM7:AP7" si="4">AM10</f>
        <v>0</v>
      </c>
      <c r="AN7" s="21">
        <f t="shared" si="4"/>
        <v>14677</v>
      </c>
      <c r="AO7" s="21">
        <f t="shared" si="4"/>
        <v>14677</v>
      </c>
      <c r="AP7" s="21">
        <f t="shared" si="4"/>
        <v>0</v>
      </c>
      <c r="AQ7" s="21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f>AW10</f>
        <v>18</v>
      </c>
      <c r="AX7" s="22">
        <v>0</v>
      </c>
      <c r="AY7" s="22">
        <f t="shared" ref="AY7:BC7" si="5">AY10</f>
        <v>0</v>
      </c>
      <c r="AZ7" s="22">
        <f t="shared" si="5"/>
        <v>14695</v>
      </c>
      <c r="BA7" s="22">
        <f t="shared" si="5"/>
        <v>14695</v>
      </c>
      <c r="BB7" s="22">
        <f t="shared" si="5"/>
        <v>0</v>
      </c>
      <c r="BC7" s="22">
        <f t="shared" si="5"/>
        <v>0</v>
      </c>
    </row>
    <row r="8" spans="1:55" x14ac:dyDescent="0.25">
      <c r="F8" s="197"/>
      <c r="G8" s="430" t="s">
        <v>390</v>
      </c>
      <c r="H8" s="430"/>
      <c r="I8" s="430"/>
      <c r="J8" s="430"/>
      <c r="K8" s="21"/>
      <c r="L8" s="21"/>
      <c r="M8" s="21"/>
      <c r="AB8" s="36"/>
      <c r="AC8" s="36"/>
      <c r="AD8" s="36"/>
      <c r="AE8" s="36"/>
      <c r="AF8" s="36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</row>
    <row r="9" spans="1:55" x14ac:dyDescent="0.25">
      <c r="G9" s="430" t="s">
        <v>417</v>
      </c>
      <c r="H9" s="430"/>
      <c r="I9" s="430"/>
      <c r="J9" s="430"/>
      <c r="K9" s="21"/>
      <c r="L9" s="21"/>
      <c r="M9" s="21"/>
      <c r="O9" s="21">
        <v>5323</v>
      </c>
      <c r="P9" s="21">
        <v>20715</v>
      </c>
      <c r="Q9" s="21">
        <v>47522</v>
      </c>
      <c r="R9" s="21">
        <v>73569</v>
      </c>
      <c r="S9" s="21">
        <v>10019</v>
      </c>
      <c r="T9" s="21" t="e">
        <f t="shared" ref="T9:BC9" si="6">T12</f>
        <v>#REF!</v>
      </c>
      <c r="U9" s="21" t="e">
        <f t="shared" si="6"/>
        <v>#REF!</v>
      </c>
      <c r="V9" s="21" t="e">
        <f t="shared" si="6"/>
        <v>#REF!</v>
      </c>
      <c r="W9" s="21" t="e">
        <f t="shared" si="6"/>
        <v>#REF!</v>
      </c>
      <c r="X9" s="21" t="e">
        <f t="shared" si="6"/>
        <v>#REF!</v>
      </c>
      <c r="Y9" s="21" t="e">
        <f t="shared" si="6"/>
        <v>#REF!</v>
      </c>
      <c r="Z9" s="21" t="e">
        <f t="shared" si="6"/>
        <v>#REF!</v>
      </c>
      <c r="AA9" s="21" t="e">
        <f t="shared" si="6"/>
        <v>#REF!</v>
      </c>
      <c r="AB9" s="21" t="e">
        <f t="shared" si="6"/>
        <v>#REF!</v>
      </c>
      <c r="AC9" s="21" t="e">
        <f t="shared" si="6"/>
        <v>#REF!</v>
      </c>
      <c r="AD9" s="21" t="e">
        <f t="shared" si="6"/>
        <v>#REF!</v>
      </c>
      <c r="AE9" s="21" t="e">
        <f t="shared" si="6"/>
        <v>#REF!</v>
      </c>
      <c r="AF9" s="21" t="e">
        <f t="shared" si="6"/>
        <v>#REF!</v>
      </c>
      <c r="AG9" s="191" t="e">
        <f t="shared" si="6"/>
        <v>#REF!</v>
      </c>
      <c r="AH9" s="191" t="e">
        <f t="shared" si="6"/>
        <v>#REF!</v>
      </c>
      <c r="AI9" s="21" t="e">
        <f t="shared" si="6"/>
        <v>#REF!</v>
      </c>
      <c r="AJ9" s="21" t="e">
        <f t="shared" si="6"/>
        <v>#REF!</v>
      </c>
      <c r="AK9" s="21" t="e">
        <f t="shared" si="6"/>
        <v>#REF!</v>
      </c>
      <c r="AL9" s="21">
        <f>AL12</f>
        <v>6362</v>
      </c>
      <c r="AM9" s="21">
        <f>AM12</f>
        <v>21352</v>
      </c>
      <c r="AN9" s="21">
        <f>AN12</f>
        <v>62885</v>
      </c>
      <c r="AO9" s="21">
        <f>AO12</f>
        <v>90599</v>
      </c>
      <c r="AP9" s="21">
        <f>AP12</f>
        <v>476641</v>
      </c>
      <c r="AQ9" s="21">
        <f>0</f>
        <v>0</v>
      </c>
      <c r="AR9" s="192">
        <f>AR12</f>
        <v>3223</v>
      </c>
      <c r="AS9" s="192">
        <f t="shared" si="6"/>
        <v>47</v>
      </c>
      <c r="AT9" s="22">
        <f t="shared" si="6"/>
        <v>12242</v>
      </c>
      <c r="AU9" s="22">
        <f t="shared" si="6"/>
        <v>0</v>
      </c>
      <c r="AV9" s="22">
        <f t="shared" si="6"/>
        <v>0</v>
      </c>
      <c r="AW9" s="192">
        <f>AW12</f>
        <v>5682</v>
      </c>
      <c r="AX9" s="22">
        <f t="shared" si="6"/>
        <v>6931</v>
      </c>
      <c r="AY9" s="22">
        <f t="shared" si="6"/>
        <v>22642</v>
      </c>
      <c r="AZ9" s="22">
        <f t="shared" si="6"/>
        <v>72017</v>
      </c>
      <c r="BA9" s="22">
        <f t="shared" si="6"/>
        <v>101590</v>
      </c>
      <c r="BB9" s="22">
        <f t="shared" si="6"/>
        <v>478304</v>
      </c>
      <c r="BC9" s="22">
        <f t="shared" si="6"/>
        <v>0</v>
      </c>
    </row>
    <row r="10" spans="1:55" ht="15.75" customHeight="1" x14ac:dyDescent="0.25">
      <c r="G10" s="395" t="s">
        <v>416</v>
      </c>
      <c r="H10" s="395"/>
      <c r="I10" s="395"/>
      <c r="J10" s="395"/>
      <c r="K10" s="21"/>
      <c r="L10" s="21"/>
      <c r="M10" s="21"/>
      <c r="O10" s="21">
        <v>0</v>
      </c>
      <c r="P10" s="21">
        <v>0</v>
      </c>
      <c r="Q10" s="21">
        <v>0</v>
      </c>
      <c r="R10" s="21">
        <v>11385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f t="shared" ref="AA10:AP10" si="7">AA26+AA28</f>
        <v>0</v>
      </c>
      <c r="AB10" s="21">
        <f t="shared" si="7"/>
        <v>0</v>
      </c>
      <c r="AC10" s="21">
        <f t="shared" si="7"/>
        <v>12164</v>
      </c>
      <c r="AD10" s="21">
        <f t="shared" si="7"/>
        <v>12164</v>
      </c>
      <c r="AE10" s="21">
        <f t="shared" si="7"/>
        <v>0</v>
      </c>
      <c r="AF10" s="21">
        <f t="shared" si="7"/>
        <v>0</v>
      </c>
      <c r="AG10" s="21">
        <f t="shared" si="7"/>
        <v>0</v>
      </c>
      <c r="AH10" s="21">
        <f t="shared" si="7"/>
        <v>0</v>
      </c>
      <c r="AI10" s="21">
        <f t="shared" si="7"/>
        <v>0</v>
      </c>
      <c r="AJ10" s="21">
        <f t="shared" si="7"/>
        <v>0</v>
      </c>
      <c r="AK10" s="21">
        <f t="shared" si="7"/>
        <v>0</v>
      </c>
      <c r="AL10" s="21">
        <f t="shared" si="7"/>
        <v>0</v>
      </c>
      <c r="AM10" s="21">
        <f t="shared" si="7"/>
        <v>0</v>
      </c>
      <c r="AN10" s="21">
        <f>AN26+AN28</f>
        <v>14677</v>
      </c>
      <c r="AO10" s="21">
        <f t="shared" si="7"/>
        <v>14677</v>
      </c>
      <c r="AP10" s="21">
        <f t="shared" si="7"/>
        <v>0</v>
      </c>
      <c r="AQ10" s="21">
        <v>0</v>
      </c>
      <c r="AR10" s="22">
        <v>0</v>
      </c>
      <c r="AS10" s="22">
        <f>0</f>
        <v>0</v>
      </c>
      <c r="AT10" s="22">
        <f t="shared" ref="AT10:BC10" si="8">AT26+AT28</f>
        <v>0</v>
      </c>
      <c r="AU10" s="22">
        <f t="shared" si="8"/>
        <v>0</v>
      </c>
      <c r="AV10" s="22">
        <f t="shared" si="8"/>
        <v>0</v>
      </c>
      <c r="AW10" s="22">
        <v>18</v>
      </c>
      <c r="AX10" s="22">
        <f t="shared" si="8"/>
        <v>0</v>
      </c>
      <c r="AY10" s="22">
        <f t="shared" si="8"/>
        <v>0</v>
      </c>
      <c r="AZ10" s="22">
        <f t="shared" si="8"/>
        <v>14695</v>
      </c>
      <c r="BA10" s="22">
        <f t="shared" si="8"/>
        <v>14695</v>
      </c>
      <c r="BB10" s="22">
        <f t="shared" si="8"/>
        <v>0</v>
      </c>
      <c r="BC10" s="22">
        <f t="shared" si="8"/>
        <v>0</v>
      </c>
    </row>
    <row r="11" spans="1:55" ht="21.75" customHeight="1" x14ac:dyDescent="0.25">
      <c r="G11" s="430" t="s">
        <v>35</v>
      </c>
      <c r="H11" s="430"/>
      <c r="I11" s="430"/>
      <c r="J11" s="430"/>
      <c r="K11" s="21"/>
      <c r="L11" s="21"/>
      <c r="M11" s="21"/>
      <c r="O11" s="21">
        <f>O60</f>
        <v>22652</v>
      </c>
      <c r="P11" s="21">
        <v>58927</v>
      </c>
      <c r="Q11" s="21">
        <v>135346</v>
      </c>
      <c r="R11" s="21">
        <v>224308</v>
      </c>
      <c r="S11" s="21">
        <f t="shared" ref="S11:BC11" si="9">S60</f>
        <v>60203</v>
      </c>
      <c r="T11" s="21">
        <f t="shared" si="9"/>
        <v>509</v>
      </c>
      <c r="U11" s="21">
        <f t="shared" si="9"/>
        <v>0</v>
      </c>
      <c r="V11" s="21">
        <f t="shared" si="9"/>
        <v>0</v>
      </c>
      <c r="W11" s="21">
        <f t="shared" si="9"/>
        <v>0</v>
      </c>
      <c r="X11" s="21">
        <f t="shared" si="9"/>
        <v>0</v>
      </c>
      <c r="Y11" s="21">
        <f t="shared" si="9"/>
        <v>0</v>
      </c>
      <c r="Z11" s="21">
        <v>3234</v>
      </c>
      <c r="AA11" s="21">
        <f t="shared" si="9"/>
        <v>22652</v>
      </c>
      <c r="AB11" s="22">
        <f t="shared" si="9"/>
        <v>47498</v>
      </c>
      <c r="AC11" s="22">
        <f t="shared" si="9"/>
        <v>99038</v>
      </c>
      <c r="AD11" s="22">
        <f t="shared" si="9"/>
        <v>169188</v>
      </c>
      <c r="AE11" s="21">
        <f t="shared" si="9"/>
        <v>60203</v>
      </c>
      <c r="AF11" s="21">
        <f t="shared" si="9"/>
        <v>509</v>
      </c>
      <c r="AG11" s="21">
        <f t="shared" si="9"/>
        <v>0</v>
      </c>
      <c r="AH11" s="21">
        <f t="shared" si="9"/>
        <v>0</v>
      </c>
      <c r="AI11" s="21">
        <f t="shared" si="9"/>
        <v>0</v>
      </c>
      <c r="AJ11" s="21">
        <f t="shared" si="9"/>
        <v>0</v>
      </c>
      <c r="AK11" s="21">
        <f t="shared" si="9"/>
        <v>0</v>
      </c>
      <c r="AL11" s="21">
        <v>28213</v>
      </c>
      <c r="AM11" s="21">
        <v>57054</v>
      </c>
      <c r="AN11" s="21">
        <v>130430</v>
      </c>
      <c r="AO11" s="21">
        <v>215697</v>
      </c>
      <c r="AP11" s="21">
        <v>60203</v>
      </c>
      <c r="AQ11" s="21">
        <f t="shared" si="9"/>
        <v>509</v>
      </c>
      <c r="AR11" s="22">
        <f t="shared" si="9"/>
        <v>0</v>
      </c>
      <c r="AS11" s="22">
        <f t="shared" si="9"/>
        <v>0</v>
      </c>
      <c r="AT11" s="22">
        <f t="shared" si="9"/>
        <v>0</v>
      </c>
      <c r="AU11" s="22">
        <f t="shared" si="9"/>
        <v>0</v>
      </c>
      <c r="AV11" s="22">
        <f t="shared" si="9"/>
        <v>0</v>
      </c>
      <c r="AW11" s="22">
        <f t="shared" si="9"/>
        <v>675</v>
      </c>
      <c r="AX11" s="22">
        <f t="shared" si="9"/>
        <v>28957</v>
      </c>
      <c r="AY11" s="22">
        <f t="shared" si="9"/>
        <v>56664</v>
      </c>
      <c r="AZ11" s="22">
        <f t="shared" si="9"/>
        <v>130050</v>
      </c>
      <c r="BA11" s="22">
        <f t="shared" si="9"/>
        <v>215671</v>
      </c>
      <c r="BB11" s="22">
        <f t="shared" si="9"/>
        <v>60904</v>
      </c>
      <c r="BC11" s="22">
        <f t="shared" si="9"/>
        <v>509</v>
      </c>
    </row>
    <row r="12" spans="1:55" s="21" customFormat="1" ht="20.25" customHeight="1" x14ac:dyDescent="0.25">
      <c r="A12" s="22"/>
      <c r="C12" s="21" t="s">
        <v>36</v>
      </c>
      <c r="H12" s="233"/>
      <c r="N12" s="22"/>
      <c r="O12" s="22" t="e">
        <f>SUM(#REF!+#REF!+SUM(O13:O19)+SUM(O24:O25)+SUM(O27)+SUM(O29:O34)+SUM(O39:O40))</f>
        <v>#REF!</v>
      </c>
      <c r="P12" s="22" t="e">
        <f>SUM(#REF!+#REF!+SUM(P13:P19)+SUM(P24:P25)+SUM(P27)+SUM(P29:P34)+SUM(P39:P40))</f>
        <v>#REF!</v>
      </c>
      <c r="Q12" s="22" t="e">
        <f>SUM(#REF!+#REF!+SUM(Q13:Q19)+SUM(Q24:Q25)+SUM(Q27)+SUM(Q29:Q34)+SUM(Q39:Q40))</f>
        <v>#REF!</v>
      </c>
      <c r="R12" s="22" t="e">
        <f>SUM(#REF!+#REF!+SUM(R13:R19)+SUM(R24:R25)+SUM(R27)+SUM(R29:R34)+SUM(R39:R40))</f>
        <v>#REF!</v>
      </c>
      <c r="S12" s="22" t="e">
        <f>SUM(#REF!+#REF!+SUM(S13:S19)+SUM(S24:S25)+SUM(S27)+SUM(S29:S34)+SUM(S39:S40))</f>
        <v>#REF!</v>
      </c>
      <c r="T12" s="22" t="e">
        <f>SUM(#REF!+#REF!+SUM(T13:T19)+SUM(T24:T25)+SUM(T27)+SUM(T29:T34)+SUM(T39:T40))</f>
        <v>#REF!</v>
      </c>
      <c r="U12" s="22" t="e">
        <f>SUM(#REF!+#REF!+SUM(U13:U19)+SUM(U24:U25)+SUM(U27)+SUM(U29:U34)+SUM(U39:U40))</f>
        <v>#REF!</v>
      </c>
      <c r="V12" s="22" t="e">
        <f>SUM(#REF!+#REF!+SUM(V13:V19)+SUM(V24:V25)+SUM(V27)+SUM(V29:V34)+SUM(V39:V40))</f>
        <v>#REF!</v>
      </c>
      <c r="W12" s="22" t="e">
        <f>SUM(#REF!+#REF!+SUM(W13:W19)+SUM(W24:W25)+SUM(W27)+SUM(W29:W34)+SUM(W39:W40))</f>
        <v>#REF!</v>
      </c>
      <c r="X12" s="22" t="e">
        <f>SUM(#REF!+#REF!+SUM(X13:X19)+SUM(X24:X25)+SUM(X27)+SUM(X29:X34)+SUM(X39:X40))</f>
        <v>#REF!</v>
      </c>
      <c r="Y12" s="22" t="e">
        <f>SUM(#REF!+#REF!+SUM(Y13:Y19)+SUM(Y24:Y25)+SUM(Y27)+SUM(Y29:Y34)+SUM(Y39:Y40))</f>
        <v>#REF!</v>
      </c>
      <c r="Z12" s="22" t="e">
        <f>SUM(#REF!+#REF!+SUM(Z13:Z19)+SUM(Z24:Z25)+SUM(Z27)+SUM(Z29:Z34)+SUM(Z39:Z40))</f>
        <v>#REF!</v>
      </c>
      <c r="AA12" s="22" t="e">
        <f>SUM(#REF!+#REF!+SUM(AA13:AA19)+SUM(AA24:AA25)+SUM(AA27)+SUM(AA29:AA34)+SUM(AA39:AA44))</f>
        <v>#REF!</v>
      </c>
      <c r="AB12" s="22" t="e">
        <f>SUM(#REF!+#REF!+SUM(AB13:AB19)+SUM(AB24:AB25)+SUM(AB27)+SUM(AB29:AB34)+SUM(AB39:AB44))</f>
        <v>#REF!</v>
      </c>
      <c r="AC12" s="22" t="e">
        <f>SUM(#REF!+#REF!+SUM(AC13:AC19)+SUM(AC24:AC25)+SUM(AC27)+SUM(AC29:AC34)+SUM(AC39:AC44))</f>
        <v>#REF!</v>
      </c>
      <c r="AD12" s="22" t="e">
        <f>SUM(#REF!+#REF!+SUM(AD13:AD19)+SUM(AD24:AD25)+SUM(AD27)+SUM(AD29:AD34)+SUM(AD39:AD44))</f>
        <v>#REF!</v>
      </c>
      <c r="AE12" s="22" t="e">
        <f>SUM(#REF!+#REF!+SUM(AE13:AE19)+SUM(AE24:AE25)+SUM(AE27)+SUM(AE29:AE34)+SUM(AE39:AE44))</f>
        <v>#REF!</v>
      </c>
      <c r="AF12" s="22" t="e">
        <f>SUM(#REF!+#REF!+SUM(AF13:AF19)+SUM(AF24:AF25)+SUM(AF27)+SUM(AF29:AF34)+SUM(AF39:AF44))</f>
        <v>#REF!</v>
      </c>
      <c r="AG12" s="192" t="e">
        <f>SUM(#REF!+#REF!+SUM(AG13:AG19)+SUM(AG24:AG25)+SUM(AG27)+SUM(AG29:AG34)+SUM(AG39:AG44))</f>
        <v>#REF!</v>
      </c>
      <c r="AH12" s="22" t="e">
        <f>SUM(#REF!+#REF!+SUM(AH13:AH19)+SUM(AH24:AH25)+SUM(AH27)+SUM(AH29:AH34)+SUM(AH39:AH44))</f>
        <v>#REF!</v>
      </c>
      <c r="AI12" s="22" t="e">
        <f>SUM(#REF!+#REF!+SUM(AI13:AI19)+SUM(AI24:AI25)+SUM(AI27)+SUM(AI29:AI34)+SUM(AI39:AI44))</f>
        <v>#REF!</v>
      </c>
      <c r="AJ12" s="22" t="e">
        <f>SUM(#REF!+#REF!+SUM(AJ13:AJ19)+SUM(AJ24:AJ25)+SUM(AJ27)+SUM(AJ29:AJ34)+SUM(AJ39:AJ44))</f>
        <v>#REF!</v>
      </c>
      <c r="AK12" s="22" t="e">
        <f>SUM(#REF!+#REF!+SUM(AK13:AK19)+SUM(AK24:AK25)+SUM(AK27)+SUM(AK29:AK34)+SUM(AK39:AK44))</f>
        <v>#REF!</v>
      </c>
      <c r="AL12" s="21">
        <v>6362</v>
      </c>
      <c r="AM12" s="21">
        <v>21352</v>
      </c>
      <c r="AN12" s="21">
        <v>62885</v>
      </c>
      <c r="AO12" s="21">
        <v>90599</v>
      </c>
      <c r="AP12" s="21">
        <v>476641</v>
      </c>
      <c r="AQ12" s="22">
        <f>0</f>
        <v>0</v>
      </c>
      <c r="AR12" s="192">
        <f>AR17+AR18+AR19+AR24+AR27+AR29+AR30+AR31+AR34+AR39+AR40+AR42+AR43+AR44+AR45+AR48</f>
        <v>3223</v>
      </c>
      <c r="AS12" s="22">
        <f>AS17+AS24+AS34+AS39+AS43+AS45</f>
        <v>47</v>
      </c>
      <c r="AT12" s="22">
        <f>SUM(AT14:AT19)+SUM(AT24:AT34)+SUM(AT40:AT59)</f>
        <v>12242</v>
      </c>
      <c r="AU12" s="22">
        <f>0</f>
        <v>0</v>
      </c>
      <c r="AV12" s="22">
        <f>0</f>
        <v>0</v>
      </c>
      <c r="AW12" s="192">
        <f>AW28+AW31+AW49+AW51+AW52+AW59</f>
        <v>5682</v>
      </c>
      <c r="AX12" s="22">
        <f>SUM(AX14:AX19)+SUM(AX24:AX34)+SUM(AX39:AX59)</f>
        <v>6931</v>
      </c>
      <c r="AY12" s="22">
        <f>SUM(AY14:AY19)+SUM(AY24:AY34)+SUM(AY39:AY59)</f>
        <v>22642</v>
      </c>
      <c r="AZ12" s="22">
        <f>SUM(AZ14:AZ19)+SUM(AZ24:AZ34)+SUM(AZ39:AZ59)</f>
        <v>72017</v>
      </c>
      <c r="BA12" s="22">
        <f>SUM(BA14:BA19)+SUM(BA24:BA34)+SUM(BA39:BA59)</f>
        <v>101590</v>
      </c>
      <c r="BB12" s="22">
        <f>SUM(BB14:BB19)+SUM(BB24:BB34)+SUM(BB39:BB59)</f>
        <v>478304</v>
      </c>
      <c r="BC12" s="22">
        <f>0</f>
        <v>0</v>
      </c>
    </row>
    <row r="13" spans="1:55" s="197" customFormat="1" ht="76.5" hidden="1" customHeight="1" x14ac:dyDescent="0.25">
      <c r="A13" s="27"/>
      <c r="H13" s="32"/>
      <c r="I13" s="57"/>
      <c r="J13" s="33"/>
      <c r="S13" s="27"/>
      <c r="T13" s="27"/>
      <c r="U13" s="58"/>
      <c r="V13" s="58"/>
      <c r="W13" s="58"/>
      <c r="X13" s="58"/>
      <c r="Y13" s="58"/>
      <c r="Z13" s="58"/>
      <c r="AA13" s="27"/>
      <c r="AB13" s="27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36"/>
      <c r="AS13" s="36"/>
      <c r="AT13" s="36"/>
      <c r="AU13" s="36"/>
      <c r="AV13" s="36"/>
      <c r="AW13" s="18"/>
      <c r="AX13" s="36"/>
      <c r="AY13" s="36"/>
      <c r="AZ13" s="36"/>
      <c r="BA13" s="36"/>
      <c r="BB13" s="36"/>
      <c r="BC13" s="36"/>
    </row>
    <row r="14" spans="1:55" s="197" customFormat="1" ht="144.75" customHeight="1" x14ac:dyDescent="0.25">
      <c r="A14" s="27">
        <v>1</v>
      </c>
      <c r="C14" s="197" t="s">
        <v>418</v>
      </c>
      <c r="D14" s="197" t="s">
        <v>419</v>
      </c>
      <c r="E14" s="197" t="s">
        <v>102</v>
      </c>
      <c r="F14" s="197" t="s">
        <v>420</v>
      </c>
      <c r="G14" s="197" t="s">
        <v>41</v>
      </c>
      <c r="H14" s="59" t="s">
        <v>421</v>
      </c>
      <c r="I14" s="57" t="s">
        <v>49</v>
      </c>
      <c r="J14" s="33">
        <v>44926</v>
      </c>
      <c r="K14" s="197">
        <v>476</v>
      </c>
      <c r="L14" s="197">
        <v>1798</v>
      </c>
      <c r="M14" s="197">
        <v>0</v>
      </c>
      <c r="N14" s="197" t="s">
        <v>422</v>
      </c>
      <c r="O14" s="197">
        <v>0</v>
      </c>
      <c r="P14" s="197">
        <v>476</v>
      </c>
      <c r="Q14" s="197">
        <v>1322</v>
      </c>
      <c r="R14" s="197">
        <v>1798</v>
      </c>
      <c r="S14" s="27">
        <v>0</v>
      </c>
      <c r="T14" s="27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27">
        <v>0</v>
      </c>
      <c r="AB14" s="27">
        <v>476</v>
      </c>
      <c r="AC14" s="197">
        <v>1322</v>
      </c>
      <c r="AD14" s="197">
        <v>1798</v>
      </c>
      <c r="AE14" s="197">
        <v>0</v>
      </c>
      <c r="AF14" s="197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27">
        <v>476</v>
      </c>
      <c r="AN14" s="27">
        <v>1322</v>
      </c>
      <c r="AO14" s="27">
        <v>1798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27">
        <v>476</v>
      </c>
      <c r="AZ14" s="27">
        <v>1322</v>
      </c>
      <c r="BA14" s="27">
        <v>1798</v>
      </c>
      <c r="BB14" s="18">
        <v>0</v>
      </c>
      <c r="BC14" s="18">
        <v>0</v>
      </c>
    </row>
    <row r="15" spans="1:55" s="27" customFormat="1" ht="120.75" customHeight="1" x14ac:dyDescent="0.25">
      <c r="A15" s="27">
        <v>2</v>
      </c>
      <c r="B15" s="27" t="s">
        <v>423</v>
      </c>
      <c r="C15" s="27" t="s">
        <v>424</v>
      </c>
      <c r="D15" s="27" t="s">
        <v>425</v>
      </c>
      <c r="E15" s="27" t="s">
        <v>288</v>
      </c>
      <c r="F15" s="27" t="s">
        <v>426</v>
      </c>
      <c r="G15" s="27" t="s">
        <v>41</v>
      </c>
      <c r="H15" s="32">
        <v>3185</v>
      </c>
      <c r="I15" s="59" t="s">
        <v>49</v>
      </c>
      <c r="J15" s="35">
        <v>50556</v>
      </c>
      <c r="K15" s="27">
        <v>1213</v>
      </c>
      <c r="L15" s="27">
        <v>2556</v>
      </c>
      <c r="M15" s="27">
        <v>0</v>
      </c>
      <c r="N15" s="27" t="s">
        <v>427</v>
      </c>
      <c r="O15" s="27">
        <v>295</v>
      </c>
      <c r="P15" s="27">
        <v>918</v>
      </c>
      <c r="Q15" s="27">
        <v>1343</v>
      </c>
      <c r="R15" s="27">
        <v>2556</v>
      </c>
      <c r="S15" s="27">
        <v>0</v>
      </c>
      <c r="T15" s="27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27">
        <v>295</v>
      </c>
      <c r="AB15" s="27">
        <v>918</v>
      </c>
      <c r="AC15" s="27">
        <v>1343</v>
      </c>
      <c r="AD15" s="27">
        <f>SUM(AA15:AC15)</f>
        <v>2556</v>
      </c>
      <c r="AE15" s="27">
        <v>0</v>
      </c>
      <c r="AF15" s="27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295</v>
      </c>
      <c r="AM15" s="18">
        <v>918</v>
      </c>
      <c r="AN15" s="18">
        <v>1343</v>
      </c>
      <c r="AO15" s="18">
        <v>2556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295</v>
      </c>
      <c r="AY15" s="18">
        <v>918</v>
      </c>
      <c r="AZ15" s="18">
        <v>1343</v>
      </c>
      <c r="BA15" s="18">
        <v>2556</v>
      </c>
      <c r="BB15" s="18">
        <v>0</v>
      </c>
      <c r="BC15" s="18">
        <v>0</v>
      </c>
    </row>
    <row r="16" spans="1:55" s="27" customFormat="1" ht="68.25" customHeight="1" x14ac:dyDescent="0.25">
      <c r="A16" s="27">
        <v>3</v>
      </c>
      <c r="B16" s="27" t="s">
        <v>428</v>
      </c>
      <c r="C16" s="27" t="s">
        <v>429</v>
      </c>
      <c r="D16" s="27" t="s">
        <v>430</v>
      </c>
      <c r="E16" s="27" t="s">
        <v>220</v>
      </c>
      <c r="F16" s="27" t="s">
        <v>431</v>
      </c>
      <c r="G16" s="27" t="s">
        <v>41</v>
      </c>
      <c r="H16" s="32">
        <v>3463</v>
      </c>
      <c r="I16" s="59" t="s">
        <v>49</v>
      </c>
      <c r="J16" s="26">
        <v>55823</v>
      </c>
      <c r="K16" s="27">
        <v>0</v>
      </c>
      <c r="L16" s="27">
        <v>1185</v>
      </c>
      <c r="M16" s="27">
        <v>2599</v>
      </c>
      <c r="N16" s="27" t="s">
        <v>432</v>
      </c>
      <c r="O16" s="27">
        <v>0</v>
      </c>
      <c r="P16" s="27">
        <v>0</v>
      </c>
      <c r="Q16" s="27">
        <v>528</v>
      </c>
      <c r="R16" s="27">
        <v>528</v>
      </c>
      <c r="S16" s="27">
        <v>2124</v>
      </c>
      <c r="T16" s="27">
        <v>0</v>
      </c>
      <c r="U16" s="58">
        <v>59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27">
        <v>0</v>
      </c>
      <c r="AB16" s="27">
        <v>0</v>
      </c>
      <c r="AC16" s="27">
        <v>514</v>
      </c>
      <c r="AD16" s="27">
        <f>SUM(AA16:AC16)</f>
        <v>514</v>
      </c>
      <c r="AE16" s="27">
        <v>2079</v>
      </c>
      <c r="AF16" s="27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27">
        <v>514</v>
      </c>
      <c r="AO16" s="27">
        <f>SUM(AL16:AN16)</f>
        <v>514</v>
      </c>
      <c r="AP16" s="27">
        <v>2079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27">
        <v>514</v>
      </c>
      <c r="BA16" s="27">
        <f>SUM(AX16:AZ16)</f>
        <v>514</v>
      </c>
      <c r="BB16" s="27">
        <v>2079</v>
      </c>
      <c r="BC16" s="18">
        <v>0</v>
      </c>
    </row>
    <row r="17" spans="1:55" s="197" customFormat="1" ht="62.25" customHeight="1" x14ac:dyDescent="0.25">
      <c r="A17" s="27">
        <v>4</v>
      </c>
      <c r="B17" s="197" t="s">
        <v>433</v>
      </c>
      <c r="C17" s="197" t="s">
        <v>434</v>
      </c>
      <c r="D17" s="197" t="s">
        <v>435</v>
      </c>
      <c r="E17" s="197" t="s">
        <v>132</v>
      </c>
      <c r="F17" s="197" t="s">
        <v>436</v>
      </c>
      <c r="G17" s="197" t="s">
        <v>41</v>
      </c>
      <c r="H17" s="32">
        <v>3725</v>
      </c>
      <c r="I17" s="57" t="s">
        <v>49</v>
      </c>
      <c r="J17" s="33">
        <v>47483</v>
      </c>
      <c r="K17" s="27">
        <v>5303</v>
      </c>
      <c r="L17" s="27">
        <v>18811</v>
      </c>
      <c r="M17" s="27">
        <v>2476</v>
      </c>
      <c r="N17" s="197" t="s">
        <v>437</v>
      </c>
      <c r="O17" s="197">
        <v>0</v>
      </c>
      <c r="P17" s="197">
        <v>1916</v>
      </c>
      <c r="Q17" s="197">
        <v>9458</v>
      </c>
      <c r="R17" s="197">
        <v>11374</v>
      </c>
      <c r="S17" s="197">
        <v>2476</v>
      </c>
      <c r="T17" s="27">
        <v>0</v>
      </c>
      <c r="U17" s="58">
        <v>217</v>
      </c>
      <c r="V17" s="58">
        <v>6</v>
      </c>
      <c r="W17" s="58">
        <v>0</v>
      </c>
      <c r="X17" s="58">
        <v>0</v>
      </c>
      <c r="Y17" s="58">
        <v>0</v>
      </c>
      <c r="Z17" s="58">
        <v>0</v>
      </c>
      <c r="AA17" s="27">
        <v>0</v>
      </c>
      <c r="AB17" s="197">
        <v>1891</v>
      </c>
      <c r="AC17" s="197">
        <v>9260</v>
      </c>
      <c r="AD17" s="197">
        <f>SUM(AA17:AC17)</f>
        <v>11151</v>
      </c>
      <c r="AE17" s="197">
        <v>2476</v>
      </c>
      <c r="AF17" s="197">
        <v>0</v>
      </c>
      <c r="AG17" s="18">
        <v>187</v>
      </c>
      <c r="AH17" s="18">
        <v>5</v>
      </c>
      <c r="AI17" s="18">
        <v>0</v>
      </c>
      <c r="AJ17" s="18">
        <v>0</v>
      </c>
      <c r="AK17" s="18">
        <v>0</v>
      </c>
      <c r="AL17" s="18">
        <v>0</v>
      </c>
      <c r="AM17" s="18">
        <v>1836</v>
      </c>
      <c r="AN17" s="18">
        <v>8677</v>
      </c>
      <c r="AO17" s="18">
        <v>10513</v>
      </c>
      <c r="AP17" s="18">
        <v>2476</v>
      </c>
      <c r="AQ17" s="18">
        <v>0</v>
      </c>
      <c r="AR17" s="18">
        <v>185</v>
      </c>
      <c r="AS17" s="18">
        <v>5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1836</v>
      </c>
      <c r="AZ17" s="18">
        <v>8487</v>
      </c>
      <c r="BA17" s="18">
        <v>10323</v>
      </c>
      <c r="BB17" s="18">
        <v>2476</v>
      </c>
      <c r="BC17" s="18">
        <v>0</v>
      </c>
    </row>
    <row r="18" spans="1:55" s="197" customFormat="1" ht="55.5" customHeight="1" x14ac:dyDescent="0.25">
      <c r="A18" s="27">
        <v>5</v>
      </c>
      <c r="C18" s="197" t="s">
        <v>438</v>
      </c>
      <c r="D18" s="197" t="s">
        <v>439</v>
      </c>
      <c r="E18" s="197" t="s">
        <v>150</v>
      </c>
      <c r="F18" s="197" t="s">
        <v>440</v>
      </c>
      <c r="G18" s="197" t="s">
        <v>41</v>
      </c>
      <c r="H18" s="32">
        <v>3491</v>
      </c>
      <c r="I18" s="57" t="s">
        <v>49</v>
      </c>
      <c r="J18" s="33">
        <v>45657</v>
      </c>
      <c r="K18" s="197">
        <v>524</v>
      </c>
      <c r="L18" s="197">
        <v>983</v>
      </c>
      <c r="M18" s="197">
        <v>0</v>
      </c>
      <c r="N18" s="197" t="s">
        <v>441</v>
      </c>
      <c r="O18" s="197">
        <v>0</v>
      </c>
      <c r="P18" s="27">
        <v>248</v>
      </c>
      <c r="Q18" s="27">
        <v>13</v>
      </c>
      <c r="R18" s="27">
        <v>261</v>
      </c>
      <c r="S18" s="27">
        <v>0</v>
      </c>
      <c r="T18" s="27">
        <v>0</v>
      </c>
      <c r="U18" s="58">
        <v>17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27">
        <v>0</v>
      </c>
      <c r="AB18" s="27">
        <v>231</v>
      </c>
      <c r="AC18" s="27">
        <v>13</v>
      </c>
      <c r="AD18" s="27">
        <f>SUM(AA18:AC18)</f>
        <v>244</v>
      </c>
      <c r="AE18" s="197">
        <v>0</v>
      </c>
      <c r="AF18" s="197">
        <v>0</v>
      </c>
      <c r="AG18" s="196">
        <v>9</v>
      </c>
      <c r="AH18" s="196">
        <v>0</v>
      </c>
      <c r="AI18" s="196">
        <v>0</v>
      </c>
      <c r="AJ18" s="196">
        <v>0</v>
      </c>
      <c r="AK18" s="196">
        <v>0</v>
      </c>
      <c r="AL18" s="18">
        <v>0</v>
      </c>
      <c r="AM18" s="18">
        <v>222</v>
      </c>
      <c r="AN18" s="18">
        <v>11</v>
      </c>
      <c r="AO18" s="18">
        <v>233</v>
      </c>
      <c r="AP18" s="18">
        <v>0</v>
      </c>
      <c r="AQ18" s="18">
        <v>0</v>
      </c>
      <c r="AR18" s="18">
        <v>4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222</v>
      </c>
      <c r="AZ18" s="18">
        <v>7</v>
      </c>
      <c r="BA18" s="18">
        <v>229</v>
      </c>
      <c r="BB18" s="18">
        <v>0</v>
      </c>
      <c r="BC18" s="18">
        <v>0</v>
      </c>
    </row>
    <row r="19" spans="1:55" s="227" customFormat="1" ht="99.75" customHeight="1" x14ac:dyDescent="0.25">
      <c r="A19" s="27">
        <v>6</v>
      </c>
      <c r="B19" s="227" t="s">
        <v>442</v>
      </c>
      <c r="C19" s="227" t="s">
        <v>443</v>
      </c>
      <c r="D19" s="227" t="s">
        <v>444</v>
      </c>
      <c r="E19" s="227" t="s">
        <v>39</v>
      </c>
      <c r="F19" s="27" t="s">
        <v>629</v>
      </c>
      <c r="H19" s="60"/>
      <c r="K19" s="227">
        <f>K21+K22+K23</f>
        <v>3169</v>
      </c>
      <c r="L19" s="227">
        <f>L21+L22+L23</f>
        <v>5246</v>
      </c>
      <c r="M19" s="227">
        <f>M21+M22+M23</f>
        <v>0</v>
      </c>
      <c r="O19" s="227">
        <f>O21+O22+O23</f>
        <v>0</v>
      </c>
      <c r="P19" s="227">
        <f>P21+P22+P23</f>
        <v>3492</v>
      </c>
      <c r="Q19" s="227">
        <f>Q21+Q22+Q23</f>
        <v>2325</v>
      </c>
      <c r="R19" s="27">
        <v>5817</v>
      </c>
      <c r="S19" s="27">
        <f t="shared" ref="S19:AC19" si="10">S21+S22+S23</f>
        <v>0</v>
      </c>
      <c r="T19" s="27">
        <f t="shared" si="10"/>
        <v>0</v>
      </c>
      <c r="U19" s="27">
        <f t="shared" si="10"/>
        <v>6</v>
      </c>
      <c r="V19" s="27">
        <f t="shared" si="10"/>
        <v>0</v>
      </c>
      <c r="W19" s="27">
        <f t="shared" si="10"/>
        <v>0</v>
      </c>
      <c r="X19" s="27">
        <f t="shared" si="10"/>
        <v>0</v>
      </c>
      <c r="Y19" s="27">
        <f t="shared" si="10"/>
        <v>0</v>
      </c>
      <c r="Z19" s="27">
        <f t="shared" si="10"/>
        <v>0</v>
      </c>
      <c r="AA19" s="27">
        <f t="shared" si="10"/>
        <v>0</v>
      </c>
      <c r="AB19" s="27">
        <f t="shared" si="10"/>
        <v>3486</v>
      </c>
      <c r="AC19" s="27">
        <f t="shared" si="10"/>
        <v>2325</v>
      </c>
      <c r="AD19" s="227">
        <v>5811</v>
      </c>
      <c r="AE19" s="227">
        <f t="shared" ref="AE19:BC19" si="11">AE21+AE22+AE23</f>
        <v>0</v>
      </c>
      <c r="AF19" s="227">
        <f t="shared" si="11"/>
        <v>0</v>
      </c>
      <c r="AG19" s="227">
        <f t="shared" si="11"/>
        <v>11</v>
      </c>
      <c r="AH19" s="227">
        <f t="shared" si="11"/>
        <v>0</v>
      </c>
      <c r="AI19" s="227">
        <f t="shared" si="11"/>
        <v>0</v>
      </c>
      <c r="AJ19" s="227">
        <f t="shared" si="11"/>
        <v>0</v>
      </c>
      <c r="AK19" s="227">
        <f t="shared" si="11"/>
        <v>0</v>
      </c>
      <c r="AL19" s="27">
        <f t="shared" ref="AL19:AQ19" si="12">AL21+AL22+AL23</f>
        <v>0</v>
      </c>
      <c r="AM19" s="27">
        <f t="shared" si="12"/>
        <v>3465</v>
      </c>
      <c r="AN19" s="27">
        <f t="shared" si="12"/>
        <v>2325</v>
      </c>
      <c r="AO19" s="27">
        <f t="shared" si="12"/>
        <v>5790</v>
      </c>
      <c r="AP19" s="27">
        <f t="shared" si="12"/>
        <v>0</v>
      </c>
      <c r="AQ19" s="27">
        <f t="shared" si="12"/>
        <v>0</v>
      </c>
      <c r="AR19" s="27">
        <v>46</v>
      </c>
      <c r="AS19" s="27">
        <f t="shared" si="11"/>
        <v>0</v>
      </c>
      <c r="AT19" s="27">
        <f t="shared" si="11"/>
        <v>0</v>
      </c>
      <c r="AU19" s="27">
        <f t="shared" si="11"/>
        <v>0</v>
      </c>
      <c r="AV19" s="27">
        <f t="shared" si="11"/>
        <v>0</v>
      </c>
      <c r="AW19" s="27">
        <f t="shared" si="11"/>
        <v>0</v>
      </c>
      <c r="AX19" s="27">
        <f t="shared" si="11"/>
        <v>0</v>
      </c>
      <c r="AY19" s="27">
        <v>3419</v>
      </c>
      <c r="AZ19" s="27">
        <f t="shared" si="11"/>
        <v>2325</v>
      </c>
      <c r="BA19" s="27">
        <v>5744</v>
      </c>
      <c r="BB19" s="27">
        <f t="shared" si="11"/>
        <v>0</v>
      </c>
      <c r="BC19" s="27">
        <f t="shared" si="11"/>
        <v>0</v>
      </c>
    </row>
    <row r="20" spans="1:55" s="197" customFormat="1" x14ac:dyDescent="0.25">
      <c r="A20" s="27"/>
      <c r="C20" s="197" t="s">
        <v>390</v>
      </c>
      <c r="H20" s="60"/>
      <c r="U20" s="61"/>
      <c r="V20" s="61"/>
      <c r="W20" s="61"/>
      <c r="X20" s="61"/>
      <c r="Y20" s="61"/>
      <c r="Z20" s="61"/>
      <c r="AG20" s="196"/>
      <c r="AH20" s="196"/>
      <c r="AI20" s="196"/>
      <c r="AJ20" s="196"/>
      <c r="AK20" s="19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18"/>
      <c r="AX20" s="36"/>
      <c r="AY20" s="36"/>
      <c r="AZ20" s="36"/>
      <c r="BA20" s="36"/>
      <c r="BB20" s="36"/>
      <c r="BC20" s="36"/>
    </row>
    <row r="21" spans="1:55" s="197" customFormat="1" ht="108.75" customHeight="1" x14ac:dyDescent="0.25">
      <c r="A21" s="27"/>
      <c r="C21" s="197" t="s">
        <v>445</v>
      </c>
      <c r="D21" s="197" t="s">
        <v>444</v>
      </c>
      <c r="E21" s="197" t="s">
        <v>39</v>
      </c>
      <c r="F21" s="27" t="s">
        <v>630</v>
      </c>
      <c r="G21" s="197" t="s">
        <v>631</v>
      </c>
      <c r="H21" s="59" t="s">
        <v>632</v>
      </c>
      <c r="I21" s="57" t="s">
        <v>49</v>
      </c>
      <c r="J21" s="57" t="s">
        <v>446</v>
      </c>
      <c r="K21" s="197">
        <v>0</v>
      </c>
      <c r="L21" s="197">
        <v>496</v>
      </c>
      <c r="M21" s="197">
        <v>0</v>
      </c>
      <c r="N21" s="197" t="s">
        <v>447</v>
      </c>
      <c r="O21" s="197">
        <v>0</v>
      </c>
      <c r="P21" s="197">
        <v>0</v>
      </c>
      <c r="Q21" s="197">
        <v>496</v>
      </c>
      <c r="R21" s="27">
        <v>496</v>
      </c>
      <c r="S21" s="27">
        <v>0</v>
      </c>
      <c r="T21" s="27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27">
        <v>0</v>
      </c>
      <c r="AB21" s="27">
        <v>0</v>
      </c>
      <c r="AC21" s="27">
        <v>496</v>
      </c>
      <c r="AD21" s="27">
        <f>SUM(AA21:AC21)</f>
        <v>496</v>
      </c>
      <c r="AE21" s="27">
        <v>0</v>
      </c>
      <c r="AF21" s="197">
        <v>0</v>
      </c>
      <c r="AG21" s="196">
        <v>0</v>
      </c>
      <c r="AH21" s="196">
        <v>0</v>
      </c>
      <c r="AI21" s="196">
        <v>0</v>
      </c>
      <c r="AJ21" s="196">
        <v>0</v>
      </c>
      <c r="AK21" s="196">
        <v>0</v>
      </c>
      <c r="AL21" s="18">
        <v>0</v>
      </c>
      <c r="AM21" s="18">
        <v>0</v>
      </c>
      <c r="AN21" s="27">
        <v>496</v>
      </c>
      <c r="AO21" s="27">
        <f>SUM(AL21:AN21)</f>
        <v>496</v>
      </c>
      <c r="AP21" s="27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27">
        <v>496</v>
      </c>
      <c r="BA21" s="27">
        <f>SUM(AX21:AZ21)</f>
        <v>496</v>
      </c>
      <c r="BB21" s="27">
        <v>0</v>
      </c>
      <c r="BC21" s="18">
        <v>0</v>
      </c>
    </row>
    <row r="22" spans="1:55" s="27" customFormat="1" ht="111" customHeight="1" x14ac:dyDescent="0.25">
      <c r="C22" s="27" t="s">
        <v>448</v>
      </c>
      <c r="D22" s="27" t="s">
        <v>444</v>
      </c>
      <c r="E22" s="27" t="s">
        <v>39</v>
      </c>
      <c r="F22" s="27" t="s">
        <v>629</v>
      </c>
      <c r="G22" s="27" t="s">
        <v>631</v>
      </c>
      <c r="H22" s="32">
        <v>3893</v>
      </c>
      <c r="I22" s="59" t="s">
        <v>49</v>
      </c>
      <c r="J22" s="35">
        <v>52231</v>
      </c>
      <c r="K22" s="27">
        <v>2921</v>
      </c>
      <c r="L22" s="27">
        <v>4750</v>
      </c>
      <c r="M22" s="27">
        <v>0</v>
      </c>
      <c r="N22" s="27" t="s">
        <v>449</v>
      </c>
      <c r="O22" s="27">
        <v>0</v>
      </c>
      <c r="P22" s="27">
        <v>2857</v>
      </c>
      <c r="Q22" s="27">
        <v>1829</v>
      </c>
      <c r="R22" s="27">
        <v>4686</v>
      </c>
      <c r="S22" s="27">
        <v>0</v>
      </c>
      <c r="T22" s="27">
        <v>0</v>
      </c>
      <c r="U22" s="58">
        <v>6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27">
        <v>0</v>
      </c>
      <c r="AB22" s="27">
        <v>2851</v>
      </c>
      <c r="AC22" s="27">
        <v>1829</v>
      </c>
      <c r="AD22" s="27">
        <v>5811</v>
      </c>
      <c r="AE22" s="27">
        <v>0</v>
      </c>
      <c r="AF22" s="27">
        <v>0</v>
      </c>
      <c r="AG22" s="18">
        <v>11</v>
      </c>
      <c r="AH22" s="18">
        <v>0</v>
      </c>
      <c r="AI22" s="18">
        <v>0</v>
      </c>
      <c r="AJ22" s="18">
        <v>0</v>
      </c>
      <c r="AK22" s="18">
        <v>0</v>
      </c>
      <c r="AL22" s="18"/>
      <c r="AM22" s="18">
        <v>2830</v>
      </c>
      <c r="AN22" s="18">
        <v>1829</v>
      </c>
      <c r="AO22" s="18">
        <v>4659</v>
      </c>
      <c r="AP22" s="18">
        <v>0</v>
      </c>
      <c r="AQ22" s="18">
        <v>0</v>
      </c>
      <c r="AR22" s="18">
        <v>46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2784</v>
      </c>
      <c r="AZ22" s="18">
        <v>1829</v>
      </c>
      <c r="BA22" s="18">
        <v>4613</v>
      </c>
      <c r="BB22" s="18">
        <v>0</v>
      </c>
      <c r="BC22" s="18">
        <v>0</v>
      </c>
    </row>
    <row r="23" spans="1:55" s="197" customFormat="1" ht="122.25" customHeight="1" x14ac:dyDescent="0.25">
      <c r="A23" s="27"/>
      <c r="C23" s="197" t="s">
        <v>450</v>
      </c>
      <c r="D23" s="197" t="s">
        <v>444</v>
      </c>
      <c r="E23" s="197" t="s">
        <v>39</v>
      </c>
      <c r="F23" s="27" t="s">
        <v>629</v>
      </c>
      <c r="G23" s="197" t="s">
        <v>631</v>
      </c>
      <c r="H23" s="32">
        <v>3895</v>
      </c>
      <c r="I23" s="57" t="s">
        <v>49</v>
      </c>
      <c r="J23" s="33">
        <v>52231</v>
      </c>
      <c r="K23" s="197">
        <v>248</v>
      </c>
      <c r="L23" s="197">
        <v>0</v>
      </c>
      <c r="M23" s="197">
        <v>0</v>
      </c>
      <c r="N23" s="197" t="s">
        <v>451</v>
      </c>
      <c r="O23" s="197">
        <v>0</v>
      </c>
      <c r="P23" s="197">
        <v>635</v>
      </c>
      <c r="Q23" s="27">
        <v>0</v>
      </c>
      <c r="R23" s="27">
        <v>635</v>
      </c>
      <c r="S23" s="27">
        <v>0</v>
      </c>
      <c r="T23" s="27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27">
        <v>0</v>
      </c>
      <c r="AB23" s="27">
        <v>635</v>
      </c>
      <c r="AC23" s="27">
        <v>0</v>
      </c>
      <c r="AD23" s="27">
        <f>SUM(AA23:AC23)</f>
        <v>635</v>
      </c>
      <c r="AE23" s="197">
        <v>0</v>
      </c>
      <c r="AF23" s="197">
        <v>0</v>
      </c>
      <c r="AG23" s="196">
        <v>0</v>
      </c>
      <c r="AH23" s="196">
        <v>0</v>
      </c>
      <c r="AI23" s="196">
        <v>0</v>
      </c>
      <c r="AJ23" s="196">
        <v>0</v>
      </c>
      <c r="AK23" s="196">
        <v>0</v>
      </c>
      <c r="AL23" s="18">
        <v>0</v>
      </c>
      <c r="AM23" s="27">
        <v>635</v>
      </c>
      <c r="AN23" s="27">
        <v>0</v>
      </c>
      <c r="AO23" s="27">
        <f>SUM(AL23:AN23)</f>
        <v>635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27">
        <v>635</v>
      </c>
      <c r="AZ23" s="27">
        <v>0</v>
      </c>
      <c r="BA23" s="27">
        <f>SUM(AX23:AZ23)</f>
        <v>635</v>
      </c>
      <c r="BB23" s="18">
        <v>0</v>
      </c>
      <c r="BC23" s="18">
        <v>0</v>
      </c>
    </row>
    <row r="24" spans="1:55" s="27" customFormat="1" ht="39.6" customHeight="1" x14ac:dyDescent="0.25">
      <c r="A24" s="27">
        <v>7</v>
      </c>
      <c r="B24" s="27" t="s">
        <v>452</v>
      </c>
      <c r="C24" s="27" t="s">
        <v>453</v>
      </c>
      <c r="D24" s="27" t="s">
        <v>454</v>
      </c>
      <c r="E24" s="27" t="s">
        <v>39</v>
      </c>
      <c r="F24" s="27" t="s">
        <v>230</v>
      </c>
      <c r="G24" s="27" t="s">
        <v>41</v>
      </c>
      <c r="H24" s="32">
        <v>1502</v>
      </c>
      <c r="I24" s="59" t="s">
        <v>49</v>
      </c>
      <c r="J24" s="26">
        <v>46022</v>
      </c>
      <c r="K24" s="27">
        <v>7564</v>
      </c>
      <c r="L24" s="27">
        <v>14720</v>
      </c>
      <c r="M24" s="27">
        <v>0</v>
      </c>
      <c r="N24" s="27" t="s">
        <v>455</v>
      </c>
      <c r="O24" s="27">
        <v>3085</v>
      </c>
      <c r="P24" s="27">
        <v>3699</v>
      </c>
      <c r="Q24" s="27">
        <v>6903</v>
      </c>
      <c r="R24" s="27">
        <v>13687</v>
      </c>
      <c r="S24" s="27">
        <v>0</v>
      </c>
      <c r="T24" s="27">
        <v>0</v>
      </c>
      <c r="U24" s="58">
        <v>18</v>
      </c>
      <c r="V24" s="58">
        <v>1</v>
      </c>
      <c r="W24" s="58">
        <v>0</v>
      </c>
      <c r="X24" s="58">
        <v>0</v>
      </c>
      <c r="Y24" s="58">
        <v>0</v>
      </c>
      <c r="Z24" s="58">
        <v>122</v>
      </c>
      <c r="AA24" s="27">
        <v>3115</v>
      </c>
      <c r="AB24" s="27">
        <v>3735</v>
      </c>
      <c r="AC24" s="27">
        <v>6940</v>
      </c>
      <c r="AD24" s="27">
        <f>SUM(AA24:AC24)</f>
        <v>13790</v>
      </c>
      <c r="AE24" s="27">
        <v>0</v>
      </c>
      <c r="AF24" s="27">
        <v>0</v>
      </c>
      <c r="AG24" s="18">
        <v>20</v>
      </c>
      <c r="AH24" s="18">
        <v>0</v>
      </c>
      <c r="AI24" s="18">
        <v>0</v>
      </c>
      <c r="AJ24" s="18">
        <v>0</v>
      </c>
      <c r="AK24" s="18">
        <v>0</v>
      </c>
      <c r="AL24" s="18">
        <v>3086</v>
      </c>
      <c r="AM24" s="18">
        <v>3710</v>
      </c>
      <c r="AN24" s="18">
        <v>6933</v>
      </c>
      <c r="AO24" s="18">
        <v>13729</v>
      </c>
      <c r="AP24" s="18">
        <v>0</v>
      </c>
      <c r="AQ24" s="18">
        <v>0</v>
      </c>
      <c r="AR24" s="18">
        <v>35</v>
      </c>
      <c r="AS24" s="18">
        <v>1</v>
      </c>
      <c r="AT24" s="18">
        <v>0</v>
      </c>
      <c r="AU24" s="18">
        <v>0</v>
      </c>
      <c r="AV24" s="18">
        <v>0</v>
      </c>
      <c r="AW24" s="18">
        <v>0</v>
      </c>
      <c r="AX24" s="18">
        <v>3068</v>
      </c>
      <c r="AY24" s="18">
        <v>3700</v>
      </c>
      <c r="AZ24" s="18">
        <v>6925</v>
      </c>
      <c r="BA24" s="18">
        <v>13693</v>
      </c>
      <c r="BB24" s="18">
        <v>0</v>
      </c>
      <c r="BC24" s="18">
        <v>0</v>
      </c>
    </row>
    <row r="25" spans="1:55" s="197" customFormat="1" ht="123" customHeight="1" x14ac:dyDescent="0.25">
      <c r="A25" s="27">
        <v>8</v>
      </c>
      <c r="B25" s="197" t="s">
        <v>456</v>
      </c>
      <c r="C25" s="197" t="s">
        <v>457</v>
      </c>
      <c r="D25" s="197" t="s">
        <v>458</v>
      </c>
      <c r="E25" s="197" t="s">
        <v>102</v>
      </c>
      <c r="F25" s="197" t="s">
        <v>459</v>
      </c>
      <c r="G25" s="197" t="s">
        <v>41</v>
      </c>
      <c r="H25" s="27">
        <v>13119</v>
      </c>
      <c r="I25" s="57" t="s">
        <v>49</v>
      </c>
      <c r="J25" s="31">
        <v>50405</v>
      </c>
      <c r="K25" s="197">
        <v>3863</v>
      </c>
      <c r="L25" s="197">
        <v>17959</v>
      </c>
      <c r="M25" s="197">
        <v>19312</v>
      </c>
      <c r="N25" s="197" t="s">
        <v>460</v>
      </c>
      <c r="O25" s="197">
        <v>0</v>
      </c>
      <c r="P25" s="197">
        <v>1366</v>
      </c>
      <c r="Q25" s="27">
        <v>6975</v>
      </c>
      <c r="R25" s="27">
        <v>8341</v>
      </c>
      <c r="S25" s="27">
        <v>0</v>
      </c>
      <c r="T25" s="27">
        <v>0</v>
      </c>
      <c r="U25" s="58">
        <v>7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27">
        <v>0</v>
      </c>
      <c r="AB25" s="27">
        <v>1366</v>
      </c>
      <c r="AC25" s="197">
        <v>6968</v>
      </c>
      <c r="AD25" s="197">
        <v>8334</v>
      </c>
      <c r="AE25" s="197">
        <v>0</v>
      </c>
      <c r="AF25" s="197">
        <v>0</v>
      </c>
      <c r="AG25" s="196">
        <v>0</v>
      </c>
      <c r="AH25" s="196">
        <v>0</v>
      </c>
      <c r="AI25" s="196">
        <v>0</v>
      </c>
      <c r="AJ25" s="196">
        <v>0</v>
      </c>
      <c r="AK25" s="196">
        <v>0</v>
      </c>
      <c r="AL25" s="18">
        <v>0</v>
      </c>
      <c r="AM25" s="27">
        <v>1366</v>
      </c>
      <c r="AN25" s="27">
        <v>6968</v>
      </c>
      <c r="AO25" s="27">
        <v>8334</v>
      </c>
      <c r="AP25" s="27">
        <v>0</v>
      </c>
      <c r="AQ25" s="27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27">
        <v>1366</v>
      </c>
      <c r="AZ25" s="27">
        <v>6968</v>
      </c>
      <c r="BA25" s="27">
        <v>8334</v>
      </c>
      <c r="BB25" s="27">
        <v>0</v>
      </c>
      <c r="BC25" s="27">
        <v>0</v>
      </c>
    </row>
    <row r="26" spans="1:55" s="197" customFormat="1" ht="37.5" x14ac:dyDescent="0.25">
      <c r="A26" s="27"/>
      <c r="C26" s="197" t="s">
        <v>461</v>
      </c>
      <c r="H26" s="60"/>
      <c r="J26" s="62"/>
      <c r="O26" s="197">
        <v>0</v>
      </c>
      <c r="P26" s="197">
        <v>0</v>
      </c>
      <c r="Q26" s="197">
        <v>4162</v>
      </c>
      <c r="R26" s="27">
        <v>4162</v>
      </c>
      <c r="S26" s="27">
        <v>0</v>
      </c>
      <c r="T26" s="27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7</v>
      </c>
      <c r="AA26" s="27">
        <v>0</v>
      </c>
      <c r="AB26" s="27">
        <v>0</v>
      </c>
      <c r="AC26" s="27">
        <v>4169</v>
      </c>
      <c r="AD26" s="27">
        <v>4169</v>
      </c>
      <c r="AE26" s="197">
        <v>0</v>
      </c>
      <c r="AF26" s="197">
        <v>0</v>
      </c>
      <c r="AG26" s="196">
        <v>0</v>
      </c>
      <c r="AH26" s="196">
        <v>0</v>
      </c>
      <c r="AI26" s="196">
        <v>0</v>
      </c>
      <c r="AJ26" s="196">
        <v>0</v>
      </c>
      <c r="AK26" s="196">
        <v>0</v>
      </c>
      <c r="AL26" s="18">
        <v>0</v>
      </c>
      <c r="AM26" s="18">
        <v>0</v>
      </c>
      <c r="AN26" s="18">
        <v>4169</v>
      </c>
      <c r="AO26" s="18">
        <v>4169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4169</v>
      </c>
      <c r="BA26" s="18">
        <v>4169</v>
      </c>
      <c r="BB26" s="18">
        <v>0</v>
      </c>
      <c r="BC26" s="18">
        <v>0</v>
      </c>
    </row>
    <row r="27" spans="1:55" s="197" customFormat="1" ht="128.25" customHeight="1" x14ac:dyDescent="0.25">
      <c r="A27" s="27">
        <v>9</v>
      </c>
      <c r="B27" s="197" t="s">
        <v>462</v>
      </c>
      <c r="C27" s="197" t="s">
        <v>463</v>
      </c>
      <c r="D27" s="197" t="s">
        <v>464</v>
      </c>
      <c r="E27" s="197" t="s">
        <v>102</v>
      </c>
      <c r="F27" s="197" t="s">
        <v>459</v>
      </c>
      <c r="G27" s="197" t="s">
        <v>41</v>
      </c>
      <c r="H27" s="27">
        <v>13177</v>
      </c>
      <c r="I27" s="57" t="s">
        <v>49</v>
      </c>
      <c r="J27" s="31">
        <v>49674</v>
      </c>
      <c r="K27" s="197">
        <v>7122</v>
      </c>
      <c r="L27" s="197">
        <v>19031</v>
      </c>
      <c r="M27" s="197">
        <v>0</v>
      </c>
      <c r="N27" s="197" t="s">
        <v>465</v>
      </c>
      <c r="O27" s="197">
        <v>0</v>
      </c>
      <c r="P27" s="197">
        <v>1851</v>
      </c>
      <c r="Q27" s="197">
        <v>10076</v>
      </c>
      <c r="R27" s="197">
        <v>11927</v>
      </c>
      <c r="S27" s="27">
        <v>0</v>
      </c>
      <c r="T27" s="27">
        <v>0</v>
      </c>
      <c r="U27" s="58">
        <v>772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27">
        <v>0</v>
      </c>
      <c r="AB27" s="27">
        <v>1576</v>
      </c>
      <c r="AC27" s="27">
        <v>9576</v>
      </c>
      <c r="AD27" s="27">
        <v>11155</v>
      </c>
      <c r="AE27" s="27">
        <v>0</v>
      </c>
      <c r="AF27" s="197">
        <v>0</v>
      </c>
      <c r="AG27" s="196">
        <v>1099</v>
      </c>
      <c r="AH27" s="196">
        <v>0</v>
      </c>
      <c r="AI27" s="196">
        <v>0</v>
      </c>
      <c r="AJ27" s="196">
        <v>0</v>
      </c>
      <c r="AK27" s="196">
        <v>0</v>
      </c>
      <c r="AL27" s="18">
        <v>0</v>
      </c>
      <c r="AM27" s="18">
        <v>1159</v>
      </c>
      <c r="AN27" s="18">
        <v>7444</v>
      </c>
      <c r="AO27" s="18">
        <v>8603</v>
      </c>
      <c r="AP27" s="18">
        <v>0</v>
      </c>
      <c r="AQ27" s="18">
        <v>0</v>
      </c>
      <c r="AR27" s="18">
        <v>24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1159</v>
      </c>
      <c r="AZ27" s="18">
        <v>7420</v>
      </c>
      <c r="BA27" s="18">
        <v>8579</v>
      </c>
      <c r="BB27" s="18">
        <v>0</v>
      </c>
      <c r="BC27" s="18">
        <v>0</v>
      </c>
    </row>
    <row r="28" spans="1:55" s="197" customFormat="1" ht="58.5" customHeight="1" x14ac:dyDescent="0.25">
      <c r="A28" s="27"/>
      <c r="C28" s="197" t="s">
        <v>461</v>
      </c>
      <c r="H28" s="60"/>
      <c r="I28" s="57"/>
      <c r="J28" s="31"/>
      <c r="O28" s="197">
        <v>0</v>
      </c>
      <c r="P28" s="27">
        <v>0</v>
      </c>
      <c r="Q28" s="27">
        <v>7223</v>
      </c>
      <c r="R28" s="27">
        <v>7223</v>
      </c>
      <c r="S28" s="27">
        <v>0</v>
      </c>
      <c r="T28" s="27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772</v>
      </c>
      <c r="AA28" s="27">
        <v>0</v>
      </c>
      <c r="AB28" s="27">
        <v>0</v>
      </c>
      <c r="AC28" s="27">
        <v>7995</v>
      </c>
      <c r="AD28" s="27">
        <v>7995</v>
      </c>
      <c r="AE28" s="27">
        <v>0</v>
      </c>
      <c r="AF28" s="27">
        <v>0</v>
      </c>
      <c r="AG28" s="196"/>
      <c r="AH28" s="196"/>
      <c r="AI28" s="196"/>
      <c r="AJ28" s="196"/>
      <c r="AK28" s="196"/>
      <c r="AL28" s="18">
        <v>0</v>
      </c>
      <c r="AM28" s="18">
        <v>0</v>
      </c>
      <c r="AN28" s="18">
        <v>10508</v>
      </c>
      <c r="AO28" s="18">
        <v>10508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18</v>
      </c>
      <c r="AX28" s="18">
        <v>0</v>
      </c>
      <c r="AY28" s="18">
        <v>0</v>
      </c>
      <c r="AZ28" s="18">
        <v>10526</v>
      </c>
      <c r="BA28" s="18">
        <v>10526</v>
      </c>
      <c r="BB28" s="18">
        <v>0</v>
      </c>
      <c r="BC28" s="18">
        <v>0</v>
      </c>
    </row>
    <row r="29" spans="1:55" s="197" customFormat="1" ht="87" customHeight="1" x14ac:dyDescent="0.25">
      <c r="A29" s="27">
        <v>10</v>
      </c>
      <c r="B29" s="197" t="s">
        <v>442</v>
      </c>
      <c r="C29" s="197" t="s">
        <v>466</v>
      </c>
      <c r="D29" s="197" t="s">
        <v>444</v>
      </c>
      <c r="E29" s="197" t="s">
        <v>39</v>
      </c>
      <c r="F29" s="197" t="s">
        <v>467</v>
      </c>
      <c r="G29" s="197" t="s">
        <v>41</v>
      </c>
      <c r="H29" s="32">
        <v>3342</v>
      </c>
      <c r="I29" s="57" t="s">
        <v>49</v>
      </c>
      <c r="J29" s="33">
        <v>50131</v>
      </c>
      <c r="K29" s="197">
        <v>626</v>
      </c>
      <c r="M29" s="197">
        <v>0</v>
      </c>
      <c r="N29" s="197" t="s">
        <v>468</v>
      </c>
      <c r="O29" s="197">
        <v>0</v>
      </c>
      <c r="P29" s="27">
        <v>391</v>
      </c>
      <c r="Q29" s="27">
        <v>1144</v>
      </c>
      <c r="R29" s="27">
        <v>1535</v>
      </c>
      <c r="S29" s="27">
        <v>0</v>
      </c>
      <c r="T29" s="27">
        <v>0</v>
      </c>
      <c r="U29" s="58">
        <v>95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27">
        <v>0</v>
      </c>
      <c r="AB29" s="27">
        <v>296</v>
      </c>
      <c r="AC29" s="27">
        <v>1144</v>
      </c>
      <c r="AD29" s="27">
        <f>SUM(AA29:AC29)</f>
        <v>1440</v>
      </c>
      <c r="AE29" s="27">
        <v>0</v>
      </c>
      <c r="AF29" s="27">
        <v>0</v>
      </c>
      <c r="AG29" s="196">
        <v>81</v>
      </c>
      <c r="AH29" s="196">
        <v>0</v>
      </c>
      <c r="AI29" s="196">
        <v>0</v>
      </c>
      <c r="AJ29" s="196">
        <v>0</v>
      </c>
      <c r="AK29" s="196">
        <v>0</v>
      </c>
      <c r="AL29" s="18">
        <v>0</v>
      </c>
      <c r="AM29" s="18">
        <v>118</v>
      </c>
      <c r="AN29" s="18">
        <v>0</v>
      </c>
      <c r="AO29" s="18">
        <v>118</v>
      </c>
      <c r="AP29" s="18">
        <v>0</v>
      </c>
      <c r="AQ29" s="18">
        <v>0</v>
      </c>
      <c r="AR29" s="18">
        <v>22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96</v>
      </c>
      <c r="AZ29" s="18">
        <v>0</v>
      </c>
      <c r="BA29" s="18">
        <v>96</v>
      </c>
      <c r="BB29" s="18">
        <v>0</v>
      </c>
      <c r="BC29" s="18">
        <v>0</v>
      </c>
    </row>
    <row r="30" spans="1:55" s="197" customFormat="1" ht="72" customHeight="1" x14ac:dyDescent="0.25">
      <c r="A30" s="27">
        <v>11</v>
      </c>
      <c r="B30" s="197" t="s">
        <v>442</v>
      </c>
      <c r="C30" s="197" t="s">
        <v>469</v>
      </c>
      <c r="D30" s="197" t="s">
        <v>444</v>
      </c>
      <c r="E30" s="197" t="s">
        <v>39</v>
      </c>
      <c r="F30" s="197" t="s">
        <v>467</v>
      </c>
      <c r="G30" s="197" t="s">
        <v>41</v>
      </c>
      <c r="H30" s="32">
        <v>3787</v>
      </c>
      <c r="I30" s="57" t="s">
        <v>49</v>
      </c>
      <c r="J30" s="33">
        <v>52870</v>
      </c>
      <c r="L30" s="197">
        <v>1144.0319999999999</v>
      </c>
      <c r="N30" s="197" t="s">
        <v>468</v>
      </c>
      <c r="P30" s="27"/>
      <c r="Q30" s="27"/>
      <c r="R30" s="27"/>
      <c r="S30" s="27"/>
      <c r="T30" s="27"/>
      <c r="U30" s="58"/>
      <c r="V30" s="58"/>
      <c r="W30" s="58"/>
      <c r="X30" s="58"/>
      <c r="Y30" s="58"/>
      <c r="Z30" s="58"/>
      <c r="AA30" s="27"/>
      <c r="AB30" s="27"/>
      <c r="AC30" s="27"/>
      <c r="AD30" s="27"/>
      <c r="AE30" s="27"/>
      <c r="AF30" s="27"/>
      <c r="AG30" s="196"/>
      <c r="AH30" s="196"/>
      <c r="AI30" s="196"/>
      <c r="AJ30" s="196"/>
      <c r="AK30" s="196"/>
      <c r="AL30" s="18">
        <v>0</v>
      </c>
      <c r="AM30" s="18">
        <v>0</v>
      </c>
      <c r="AN30" s="196">
        <v>1139</v>
      </c>
      <c r="AO30" s="18">
        <v>1139</v>
      </c>
      <c r="AP30" s="18">
        <v>0</v>
      </c>
      <c r="AQ30" s="18">
        <v>0</v>
      </c>
      <c r="AR30" s="18">
        <v>81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96">
        <v>1058</v>
      </c>
      <c r="BA30" s="18">
        <v>1058</v>
      </c>
      <c r="BB30" s="18">
        <v>0</v>
      </c>
      <c r="BC30" s="18">
        <v>0</v>
      </c>
    </row>
    <row r="31" spans="1:55" s="27" customFormat="1" ht="183" customHeight="1" x14ac:dyDescent="0.25">
      <c r="A31" s="27">
        <v>12</v>
      </c>
      <c r="C31" s="27" t="s">
        <v>470</v>
      </c>
      <c r="D31" s="27" t="s">
        <v>471</v>
      </c>
      <c r="E31" s="27" t="s">
        <v>182</v>
      </c>
      <c r="F31" s="27" t="s">
        <v>233</v>
      </c>
      <c r="G31" s="27" t="s">
        <v>41</v>
      </c>
      <c r="H31" s="32">
        <v>3336</v>
      </c>
      <c r="I31" s="32" t="s">
        <v>63</v>
      </c>
      <c r="J31" s="35">
        <v>46692</v>
      </c>
      <c r="K31" s="27">
        <v>0</v>
      </c>
      <c r="L31" s="27">
        <v>892</v>
      </c>
      <c r="M31" s="27">
        <v>0</v>
      </c>
      <c r="N31" s="27" t="s">
        <v>955</v>
      </c>
      <c r="O31" s="27">
        <v>0</v>
      </c>
      <c r="P31" s="27">
        <v>0</v>
      </c>
      <c r="Q31" s="27">
        <v>30</v>
      </c>
      <c r="R31" s="27">
        <v>30</v>
      </c>
      <c r="S31" s="27">
        <v>0</v>
      </c>
      <c r="T31" s="27">
        <v>0</v>
      </c>
      <c r="U31" s="58">
        <v>1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27">
        <v>0</v>
      </c>
      <c r="AB31" s="27">
        <v>0</v>
      </c>
      <c r="AC31" s="27">
        <v>29</v>
      </c>
      <c r="AD31" s="27">
        <v>29</v>
      </c>
      <c r="AE31" s="27">
        <v>0</v>
      </c>
      <c r="AF31" s="27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27">
        <v>0</v>
      </c>
      <c r="AO31" s="27">
        <v>0</v>
      </c>
      <c r="AP31" s="18">
        <v>0</v>
      </c>
      <c r="AQ31" s="18">
        <v>0</v>
      </c>
      <c r="AR31" s="18">
        <v>36</v>
      </c>
      <c r="AS31" s="18">
        <v>0</v>
      </c>
      <c r="AT31" s="18">
        <v>840</v>
      </c>
      <c r="AU31" s="18">
        <v>0</v>
      </c>
      <c r="AV31" s="18">
        <v>0</v>
      </c>
      <c r="AW31" s="18">
        <v>-20</v>
      </c>
      <c r="AX31" s="18">
        <v>0</v>
      </c>
      <c r="AY31" s="18">
        <v>0</v>
      </c>
      <c r="AZ31" s="27">
        <v>784</v>
      </c>
      <c r="BA31" s="27">
        <v>784</v>
      </c>
      <c r="BB31" s="18">
        <v>0</v>
      </c>
      <c r="BC31" s="18">
        <v>0</v>
      </c>
    </row>
    <row r="32" spans="1:55" hidden="1" x14ac:dyDescent="0.25">
      <c r="AL32" s="36"/>
      <c r="AM32" s="36"/>
      <c r="AN32" s="36"/>
      <c r="AO32" s="36"/>
      <c r="AP32" s="36"/>
      <c r="AQ32" s="36"/>
    </row>
    <row r="33" spans="1:55" s="197" customFormat="1" ht="14.25" hidden="1" customHeight="1" x14ac:dyDescent="0.25">
      <c r="A33" s="27"/>
      <c r="H33" s="51"/>
      <c r="I33" s="63"/>
      <c r="J33" s="33"/>
      <c r="P33" s="27"/>
      <c r="Q33" s="27"/>
      <c r="R33" s="27"/>
      <c r="S33" s="27"/>
      <c r="T33" s="27"/>
      <c r="U33" s="58"/>
      <c r="V33" s="58"/>
      <c r="W33" s="58"/>
      <c r="X33" s="58"/>
      <c r="Y33" s="58"/>
      <c r="Z33" s="58"/>
      <c r="AA33" s="27"/>
      <c r="AB33" s="27"/>
      <c r="AC33" s="27"/>
      <c r="AD33" s="27"/>
      <c r="AE33" s="27"/>
      <c r="AF33" s="27"/>
      <c r="AG33" s="196"/>
      <c r="AH33" s="196"/>
      <c r="AI33" s="196"/>
      <c r="AJ33" s="196"/>
      <c r="AK33" s="19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18"/>
      <c r="AX33" s="36"/>
      <c r="AY33" s="36"/>
      <c r="AZ33" s="36"/>
      <c r="BA33" s="36"/>
      <c r="BB33" s="36"/>
      <c r="BC33" s="36"/>
    </row>
    <row r="34" spans="1:55" s="227" customFormat="1" ht="132" customHeight="1" x14ac:dyDescent="0.25">
      <c r="A34" s="27">
        <v>13</v>
      </c>
      <c r="C34" s="227" t="s">
        <v>472</v>
      </c>
      <c r="D34" s="227" t="s">
        <v>473</v>
      </c>
      <c r="E34" s="227" t="s">
        <v>39</v>
      </c>
      <c r="F34" s="227" t="s">
        <v>93</v>
      </c>
      <c r="G34" s="227" t="s">
        <v>41</v>
      </c>
      <c r="H34" s="32">
        <v>3389</v>
      </c>
      <c r="I34" s="63" t="s">
        <v>63</v>
      </c>
      <c r="J34" s="33">
        <v>50951</v>
      </c>
      <c r="K34" s="227">
        <v>0</v>
      </c>
      <c r="L34" s="227">
        <f>L36+L37+L38</f>
        <v>632.79999999999995</v>
      </c>
      <c r="M34" s="64">
        <f>M36+M37+M38</f>
        <v>5418.6</v>
      </c>
      <c r="N34" s="227" t="s">
        <v>954</v>
      </c>
      <c r="O34" s="227">
        <f>O36+O37+O38</f>
        <v>0</v>
      </c>
      <c r="P34" s="227">
        <f t="shared" ref="P34:AF34" si="13">P36+P37+P38</f>
        <v>0</v>
      </c>
      <c r="Q34" s="27">
        <v>618</v>
      </c>
      <c r="R34" s="27">
        <v>618</v>
      </c>
      <c r="S34" s="27">
        <v>5419</v>
      </c>
      <c r="T34" s="27">
        <f t="shared" si="13"/>
        <v>0</v>
      </c>
      <c r="U34" s="27">
        <v>15</v>
      </c>
      <c r="V34" s="27">
        <f t="shared" si="13"/>
        <v>0</v>
      </c>
      <c r="W34" s="27">
        <f t="shared" si="13"/>
        <v>0</v>
      </c>
      <c r="X34" s="27">
        <f t="shared" si="13"/>
        <v>0</v>
      </c>
      <c r="Y34" s="27">
        <f t="shared" si="13"/>
        <v>0</v>
      </c>
      <c r="Z34" s="27">
        <f t="shared" si="13"/>
        <v>0</v>
      </c>
      <c r="AA34" s="27">
        <f t="shared" si="13"/>
        <v>0</v>
      </c>
      <c r="AB34" s="27">
        <f t="shared" si="13"/>
        <v>0</v>
      </c>
      <c r="AC34" s="27">
        <v>603</v>
      </c>
      <c r="AD34" s="27">
        <v>603</v>
      </c>
      <c r="AE34" s="27">
        <v>5419</v>
      </c>
      <c r="AF34" s="227">
        <f t="shared" si="13"/>
        <v>0</v>
      </c>
      <c r="AG34" s="218">
        <v>22</v>
      </c>
      <c r="AH34" s="218">
        <v>0</v>
      </c>
      <c r="AI34" s="218">
        <v>0</v>
      </c>
      <c r="AJ34" s="218">
        <v>0</v>
      </c>
      <c r="AK34" s="218">
        <v>0</v>
      </c>
      <c r="AL34" s="18">
        <v>0</v>
      </c>
      <c r="AM34" s="18">
        <v>0</v>
      </c>
      <c r="AN34" s="18">
        <v>519</v>
      </c>
      <c r="AO34" s="18">
        <v>519</v>
      </c>
      <c r="AP34" s="27">
        <v>5419</v>
      </c>
      <c r="AQ34" s="18">
        <v>0</v>
      </c>
      <c r="AR34" s="18">
        <v>52</v>
      </c>
      <c r="AS34" s="18">
        <v>1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466</v>
      </c>
      <c r="BA34" s="18">
        <v>466</v>
      </c>
      <c r="BB34" s="27">
        <v>5419</v>
      </c>
      <c r="BC34" s="18">
        <v>0</v>
      </c>
    </row>
    <row r="35" spans="1:55" s="197" customFormat="1" x14ac:dyDescent="0.25">
      <c r="A35" s="27"/>
      <c r="C35" s="197" t="s">
        <v>390</v>
      </c>
      <c r="H35" s="51"/>
      <c r="I35" s="63"/>
      <c r="J35" s="33"/>
      <c r="U35" s="61"/>
      <c r="V35" s="61"/>
      <c r="W35" s="61"/>
      <c r="X35" s="61"/>
      <c r="Y35" s="61"/>
      <c r="Z35" s="61"/>
      <c r="AG35" s="196"/>
      <c r="AH35" s="196"/>
      <c r="AI35" s="196"/>
      <c r="AJ35" s="196"/>
      <c r="AK35" s="19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18"/>
      <c r="AX35" s="36"/>
      <c r="AY35" s="36"/>
      <c r="AZ35" s="36"/>
      <c r="BA35" s="36"/>
      <c r="BB35" s="36"/>
      <c r="BC35" s="36"/>
    </row>
    <row r="36" spans="1:55" s="27" customFormat="1" ht="94.5" customHeight="1" x14ac:dyDescent="0.25">
      <c r="C36" s="27" t="s">
        <v>475</v>
      </c>
      <c r="D36" s="27" t="s">
        <v>473</v>
      </c>
      <c r="E36" s="27" t="s">
        <v>39</v>
      </c>
      <c r="F36" s="27" t="s">
        <v>93</v>
      </c>
      <c r="G36" s="27" t="s">
        <v>41</v>
      </c>
      <c r="H36" s="32">
        <v>3389</v>
      </c>
      <c r="I36" s="32" t="s">
        <v>63</v>
      </c>
      <c r="J36" s="35">
        <v>50951</v>
      </c>
      <c r="K36" s="27">
        <v>0</v>
      </c>
      <c r="L36" s="27">
        <v>0</v>
      </c>
      <c r="M36" s="27">
        <v>2293.1</v>
      </c>
      <c r="N36" s="27" t="s">
        <v>474</v>
      </c>
      <c r="O36" s="27">
        <v>0</v>
      </c>
      <c r="P36" s="27">
        <v>0</v>
      </c>
      <c r="Q36" s="27">
        <v>0</v>
      </c>
      <c r="R36" s="27">
        <v>0</v>
      </c>
      <c r="S36" s="27">
        <v>2293</v>
      </c>
      <c r="T36" s="27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2293</v>
      </c>
      <c r="AF36" s="27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27">
        <v>2293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27">
        <v>2293</v>
      </c>
      <c r="BC36" s="18">
        <v>0</v>
      </c>
    </row>
    <row r="37" spans="1:55" s="27" customFormat="1" ht="94.5" customHeight="1" x14ac:dyDescent="0.25">
      <c r="C37" s="27" t="s">
        <v>476</v>
      </c>
      <c r="D37" s="27" t="s">
        <v>473</v>
      </c>
      <c r="E37" s="27" t="s">
        <v>39</v>
      </c>
      <c r="F37" s="27" t="s">
        <v>93</v>
      </c>
      <c r="G37" s="27" t="s">
        <v>41</v>
      </c>
      <c r="H37" s="32">
        <v>3389</v>
      </c>
      <c r="I37" s="32" t="s">
        <v>63</v>
      </c>
      <c r="J37" s="35">
        <v>50951</v>
      </c>
      <c r="K37" s="27">
        <v>0</v>
      </c>
      <c r="L37" s="27">
        <v>0</v>
      </c>
      <c r="M37" s="27">
        <v>2277.5</v>
      </c>
      <c r="N37" s="27" t="s">
        <v>474</v>
      </c>
      <c r="O37" s="27">
        <v>0</v>
      </c>
      <c r="P37" s="27">
        <v>0</v>
      </c>
      <c r="Q37" s="27">
        <v>0</v>
      </c>
      <c r="R37" s="27">
        <v>0</v>
      </c>
      <c r="S37" s="27">
        <v>2278</v>
      </c>
      <c r="T37" s="27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2278</v>
      </c>
      <c r="AF37" s="27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27">
        <v>0</v>
      </c>
      <c r="AO37" s="18">
        <v>0</v>
      </c>
      <c r="AP37" s="27">
        <v>2278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27">
        <v>0</v>
      </c>
      <c r="BA37" s="18">
        <v>0</v>
      </c>
      <c r="BB37" s="27">
        <v>2278</v>
      </c>
      <c r="BC37" s="18">
        <v>0</v>
      </c>
    </row>
    <row r="38" spans="1:55" s="27" customFormat="1" ht="87.75" customHeight="1" x14ac:dyDescent="0.25">
      <c r="C38" s="27" t="s">
        <v>477</v>
      </c>
      <c r="D38" s="27" t="s">
        <v>473</v>
      </c>
      <c r="E38" s="27" t="s">
        <v>39</v>
      </c>
      <c r="F38" s="27" t="s">
        <v>93</v>
      </c>
      <c r="G38" s="27" t="s">
        <v>41</v>
      </c>
      <c r="H38" s="32">
        <v>3389</v>
      </c>
      <c r="I38" s="32" t="s">
        <v>63</v>
      </c>
      <c r="J38" s="35">
        <v>50951</v>
      </c>
      <c r="K38" s="27">
        <v>0</v>
      </c>
      <c r="L38" s="27">
        <v>632.79999999999995</v>
      </c>
      <c r="M38" s="65">
        <v>848</v>
      </c>
      <c r="N38" s="27" t="s">
        <v>478</v>
      </c>
      <c r="O38" s="27">
        <v>0</v>
      </c>
      <c r="P38" s="27">
        <v>0</v>
      </c>
      <c r="Q38" s="27">
        <v>618</v>
      </c>
      <c r="R38" s="27">
        <v>618</v>
      </c>
      <c r="S38" s="27">
        <v>848</v>
      </c>
      <c r="T38" s="27">
        <v>0</v>
      </c>
      <c r="U38" s="58">
        <v>15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27">
        <v>0</v>
      </c>
      <c r="AB38" s="27">
        <v>0</v>
      </c>
      <c r="AC38" s="27">
        <v>603</v>
      </c>
      <c r="AD38" s="27">
        <v>603</v>
      </c>
      <c r="AE38" s="27">
        <v>848</v>
      </c>
      <c r="AF38" s="27">
        <v>0</v>
      </c>
      <c r="AG38" s="18">
        <v>22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519</v>
      </c>
      <c r="AO38" s="18">
        <v>519</v>
      </c>
      <c r="AP38" s="18">
        <v>848</v>
      </c>
      <c r="AQ38" s="18">
        <v>0</v>
      </c>
      <c r="AR38" s="18">
        <v>52</v>
      </c>
      <c r="AS38" s="18">
        <v>1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466</v>
      </c>
      <c r="BA38" s="18">
        <v>466</v>
      </c>
      <c r="BB38" s="18">
        <v>848</v>
      </c>
      <c r="BC38" s="18">
        <v>0</v>
      </c>
    </row>
    <row r="39" spans="1:55" s="27" customFormat="1" ht="100.5" customHeight="1" x14ac:dyDescent="0.25">
      <c r="A39" s="27">
        <v>14</v>
      </c>
      <c r="C39" s="27" t="s">
        <v>479</v>
      </c>
      <c r="D39" s="27" t="s">
        <v>480</v>
      </c>
      <c r="E39" s="27" t="s">
        <v>108</v>
      </c>
      <c r="F39" s="27" t="s">
        <v>408</v>
      </c>
      <c r="G39" s="27" t="s">
        <v>41</v>
      </c>
      <c r="H39" s="32">
        <v>14956</v>
      </c>
      <c r="I39" s="32" t="s">
        <v>49</v>
      </c>
      <c r="J39" s="35">
        <v>47383</v>
      </c>
      <c r="K39" s="27">
        <v>0</v>
      </c>
      <c r="L39" s="27">
        <v>0</v>
      </c>
      <c r="M39" s="66">
        <v>466405</v>
      </c>
      <c r="N39" s="27" t="s">
        <v>481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58">
        <v>0</v>
      </c>
      <c r="V39" s="58">
        <v>0</v>
      </c>
      <c r="W39" s="58">
        <v>466</v>
      </c>
      <c r="X39" s="58">
        <v>0</v>
      </c>
      <c r="Y39" s="58">
        <v>0</v>
      </c>
      <c r="Z39" s="58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466</v>
      </c>
      <c r="AF39" s="27">
        <v>0</v>
      </c>
      <c r="AG39" s="218">
        <v>0</v>
      </c>
      <c r="AH39" s="218">
        <v>0</v>
      </c>
      <c r="AI39" s="218">
        <v>0</v>
      </c>
      <c r="AJ39" s="218">
        <v>0</v>
      </c>
      <c r="AK39" s="2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465268</v>
      </c>
      <c r="AQ39" s="18">
        <v>0</v>
      </c>
      <c r="AR39" s="18">
        <v>2350</v>
      </c>
      <c r="AS39" s="18">
        <v>38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460880</v>
      </c>
      <c r="BC39" s="18">
        <v>0</v>
      </c>
    </row>
    <row r="40" spans="1:55" s="197" customFormat="1" ht="54.75" customHeight="1" x14ac:dyDescent="0.25">
      <c r="A40" s="27">
        <v>15</v>
      </c>
      <c r="B40" s="197" t="s">
        <v>482</v>
      </c>
      <c r="C40" s="197" t="s">
        <v>483</v>
      </c>
      <c r="D40" s="197" t="s">
        <v>435</v>
      </c>
      <c r="E40" s="197" t="s">
        <v>39</v>
      </c>
      <c r="F40" s="197" t="s">
        <v>484</v>
      </c>
      <c r="G40" s="197" t="s">
        <v>485</v>
      </c>
      <c r="H40" s="32">
        <v>3704</v>
      </c>
      <c r="I40" s="63" t="s">
        <v>486</v>
      </c>
      <c r="J40" s="33" t="s">
        <v>487</v>
      </c>
      <c r="K40" s="197">
        <v>8175</v>
      </c>
      <c r="L40" s="197">
        <v>8175</v>
      </c>
      <c r="M40" s="197">
        <v>0</v>
      </c>
      <c r="N40" s="197" t="s">
        <v>488</v>
      </c>
      <c r="O40" s="197">
        <v>1397</v>
      </c>
      <c r="P40" s="197">
        <v>4623</v>
      </c>
      <c r="Q40" s="197">
        <v>0</v>
      </c>
      <c r="R40" s="197">
        <v>6020</v>
      </c>
      <c r="S40" s="27">
        <v>0</v>
      </c>
      <c r="T40" s="27">
        <v>0</v>
      </c>
      <c r="U40" s="58">
        <f>U44+U60</f>
        <v>0</v>
      </c>
      <c r="V40" s="58">
        <f>V44+V60</f>
        <v>0</v>
      </c>
      <c r="W40" s="58">
        <v>0</v>
      </c>
      <c r="X40" s="58">
        <v>0</v>
      </c>
      <c r="Y40" s="58">
        <f>Y44+Y60</f>
        <v>0</v>
      </c>
      <c r="Z40" s="58">
        <v>0</v>
      </c>
      <c r="AA40" s="27">
        <v>1397</v>
      </c>
      <c r="AB40" s="27">
        <v>4623</v>
      </c>
      <c r="AC40" s="27">
        <v>0</v>
      </c>
      <c r="AD40" s="27">
        <v>6020</v>
      </c>
      <c r="AE40" s="27">
        <v>0</v>
      </c>
      <c r="AF40" s="27">
        <v>0</v>
      </c>
      <c r="AG40" s="196">
        <v>0</v>
      </c>
      <c r="AH40" s="196">
        <v>0</v>
      </c>
      <c r="AI40" s="196">
        <v>0</v>
      </c>
      <c r="AJ40" s="196">
        <v>0</v>
      </c>
      <c r="AK40" s="196">
        <v>0</v>
      </c>
      <c r="AL40" s="27">
        <v>1397</v>
      </c>
      <c r="AM40" s="27">
        <v>4619</v>
      </c>
      <c r="AN40" s="27">
        <v>0</v>
      </c>
      <c r="AO40" s="27">
        <v>6016</v>
      </c>
      <c r="AP40" s="27">
        <v>0</v>
      </c>
      <c r="AQ40" s="18">
        <v>0</v>
      </c>
      <c r="AR40" s="18">
        <v>2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27">
        <v>1397</v>
      </c>
      <c r="AY40" s="27">
        <v>4617</v>
      </c>
      <c r="AZ40" s="27">
        <v>0</v>
      </c>
      <c r="BA40" s="27">
        <v>6014</v>
      </c>
      <c r="BB40" s="27">
        <v>0</v>
      </c>
      <c r="BC40" s="18">
        <v>0</v>
      </c>
    </row>
    <row r="41" spans="1:55" s="27" customFormat="1" ht="48" customHeight="1" x14ac:dyDescent="0.25">
      <c r="A41" s="27">
        <v>16</v>
      </c>
      <c r="C41" s="27" t="s">
        <v>489</v>
      </c>
      <c r="D41" s="27" t="s">
        <v>490</v>
      </c>
      <c r="E41" s="27" t="s">
        <v>67</v>
      </c>
      <c r="F41" s="27" t="s">
        <v>491</v>
      </c>
      <c r="G41" s="27" t="s">
        <v>41</v>
      </c>
      <c r="H41" s="32">
        <v>3688</v>
      </c>
      <c r="I41" s="32" t="s">
        <v>49</v>
      </c>
      <c r="J41" s="35">
        <v>45107</v>
      </c>
      <c r="K41" s="27">
        <v>1514</v>
      </c>
      <c r="L41" s="27">
        <v>3062</v>
      </c>
      <c r="M41" s="27">
        <v>0</v>
      </c>
      <c r="N41" s="27" t="s">
        <v>492</v>
      </c>
      <c r="O41" s="27">
        <v>180</v>
      </c>
      <c r="P41" s="27">
        <v>1334</v>
      </c>
      <c r="V41" s="58"/>
      <c r="W41" s="58"/>
      <c r="X41" s="58"/>
      <c r="Y41" s="58"/>
      <c r="Z41" s="58"/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180</v>
      </c>
      <c r="AM41" s="18">
        <v>1334</v>
      </c>
      <c r="AN41" s="27">
        <v>1512</v>
      </c>
      <c r="AO41" s="27">
        <v>3026</v>
      </c>
      <c r="AP41" s="27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37" t="s">
        <v>184</v>
      </c>
      <c r="AX41" s="18">
        <v>180</v>
      </c>
      <c r="AY41" s="18">
        <v>1334</v>
      </c>
      <c r="AZ41" s="27">
        <v>1512</v>
      </c>
      <c r="BA41" s="27">
        <v>3026</v>
      </c>
      <c r="BB41" s="27">
        <v>0</v>
      </c>
      <c r="BC41" s="18">
        <v>0</v>
      </c>
    </row>
    <row r="42" spans="1:55" s="27" customFormat="1" ht="78.75" customHeight="1" x14ac:dyDescent="0.25">
      <c r="A42" s="27">
        <v>17</v>
      </c>
      <c r="C42" s="27" t="s">
        <v>493</v>
      </c>
      <c r="D42" s="27" t="s">
        <v>494</v>
      </c>
      <c r="E42" s="27" t="s">
        <v>182</v>
      </c>
      <c r="F42" s="27" t="s">
        <v>495</v>
      </c>
      <c r="G42" s="27" t="s">
        <v>41</v>
      </c>
      <c r="H42" s="32">
        <v>3686</v>
      </c>
      <c r="I42" s="32" t="s">
        <v>49</v>
      </c>
      <c r="J42" s="35">
        <v>52443</v>
      </c>
      <c r="K42" s="27">
        <v>0</v>
      </c>
      <c r="L42" s="27">
        <v>426</v>
      </c>
      <c r="M42" s="27">
        <v>255</v>
      </c>
      <c r="N42" s="27" t="s">
        <v>496</v>
      </c>
      <c r="V42" s="58"/>
      <c r="W42" s="58"/>
      <c r="X42" s="58"/>
      <c r="Y42" s="58"/>
      <c r="Z42" s="58"/>
      <c r="AG42" s="18"/>
      <c r="AH42" s="18"/>
      <c r="AI42" s="18"/>
      <c r="AJ42" s="18"/>
      <c r="AK42" s="18"/>
      <c r="AL42" s="18">
        <v>0</v>
      </c>
      <c r="AM42" s="18">
        <v>0</v>
      </c>
      <c r="AN42" s="27">
        <v>426</v>
      </c>
      <c r="AO42" s="27">
        <v>426</v>
      </c>
      <c r="AP42" s="27">
        <v>255</v>
      </c>
      <c r="AQ42" s="18">
        <v>0</v>
      </c>
      <c r="AR42" s="18">
        <v>147</v>
      </c>
      <c r="AS42" s="18">
        <v>0</v>
      </c>
      <c r="AT42" s="18">
        <v>0</v>
      </c>
      <c r="AU42" s="18">
        <v>0</v>
      </c>
      <c r="AV42" s="18">
        <v>0</v>
      </c>
      <c r="AW42" s="37" t="s">
        <v>184</v>
      </c>
      <c r="AX42" s="18">
        <v>0</v>
      </c>
      <c r="AY42" s="18">
        <v>0</v>
      </c>
      <c r="AZ42" s="27">
        <v>279</v>
      </c>
      <c r="BA42" s="27">
        <v>279</v>
      </c>
      <c r="BB42" s="27">
        <v>255</v>
      </c>
      <c r="BC42" s="18">
        <v>0</v>
      </c>
    </row>
    <row r="43" spans="1:55" s="27" customFormat="1" ht="78.75" customHeight="1" x14ac:dyDescent="0.25">
      <c r="A43" s="27">
        <v>18</v>
      </c>
      <c r="C43" s="197" t="s">
        <v>497</v>
      </c>
      <c r="D43" s="197" t="s">
        <v>435</v>
      </c>
      <c r="E43" s="197" t="s">
        <v>39</v>
      </c>
      <c r="F43" s="197" t="s">
        <v>498</v>
      </c>
      <c r="G43" s="197" t="s">
        <v>41</v>
      </c>
      <c r="H43" s="32">
        <v>3794</v>
      </c>
      <c r="I43" s="63" t="s">
        <v>49</v>
      </c>
      <c r="J43" s="33">
        <v>45107</v>
      </c>
      <c r="K43" s="197">
        <v>751</v>
      </c>
      <c r="L43" s="197">
        <v>2787</v>
      </c>
      <c r="M43" s="197">
        <v>0</v>
      </c>
      <c r="N43" s="197" t="s">
        <v>499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3563</v>
      </c>
      <c r="AA43" s="197">
        <v>0</v>
      </c>
      <c r="AB43" s="197">
        <v>726</v>
      </c>
      <c r="AC43" s="197">
        <v>2026</v>
      </c>
      <c r="AD43" s="197">
        <v>2752</v>
      </c>
      <c r="AE43" s="197">
        <v>811</v>
      </c>
      <c r="AF43" s="197">
        <v>0</v>
      </c>
      <c r="AG43" s="196">
        <v>0</v>
      </c>
      <c r="AH43" s="196">
        <v>0</v>
      </c>
      <c r="AI43" s="196">
        <v>0</v>
      </c>
      <c r="AJ43" s="196">
        <v>0</v>
      </c>
      <c r="AK43" s="196">
        <v>0</v>
      </c>
      <c r="AL43" s="27">
        <v>0</v>
      </c>
      <c r="AM43" s="27">
        <v>726</v>
      </c>
      <c r="AN43" s="27">
        <v>2026</v>
      </c>
      <c r="AO43" s="27">
        <v>2752</v>
      </c>
      <c r="AP43" s="27">
        <v>0</v>
      </c>
      <c r="AQ43" s="27">
        <v>0</v>
      </c>
      <c r="AR43" s="18">
        <v>62</v>
      </c>
      <c r="AS43" s="18">
        <v>1</v>
      </c>
      <c r="AT43" s="18">
        <v>0</v>
      </c>
      <c r="AU43" s="18">
        <v>0</v>
      </c>
      <c r="AV43" s="18">
        <v>0</v>
      </c>
      <c r="AW43" s="18">
        <v>0</v>
      </c>
      <c r="AX43" s="27">
        <v>0</v>
      </c>
      <c r="AY43" s="27">
        <v>708</v>
      </c>
      <c r="AZ43" s="27">
        <v>1981</v>
      </c>
      <c r="BA43" s="27">
        <v>2689</v>
      </c>
      <c r="BB43" s="27">
        <v>0</v>
      </c>
      <c r="BC43" s="27">
        <v>0</v>
      </c>
    </row>
    <row r="44" spans="1:55" s="27" customFormat="1" ht="93" customHeight="1" x14ac:dyDescent="0.25">
      <c r="A44" s="27">
        <v>19</v>
      </c>
      <c r="C44" s="27" t="s">
        <v>500</v>
      </c>
      <c r="D44" s="27" t="s">
        <v>480</v>
      </c>
      <c r="E44" s="27" t="s">
        <v>220</v>
      </c>
      <c r="F44" s="27" t="s">
        <v>501</v>
      </c>
      <c r="G44" s="27" t="s">
        <v>41</v>
      </c>
      <c r="H44" s="32">
        <v>3670</v>
      </c>
      <c r="I44" s="32" t="s">
        <v>49</v>
      </c>
      <c r="J44" s="35">
        <v>45077</v>
      </c>
      <c r="K44" s="27">
        <v>0</v>
      </c>
      <c r="L44" s="27">
        <v>1496</v>
      </c>
      <c r="M44" s="27">
        <v>3195</v>
      </c>
      <c r="N44" s="27" t="s">
        <v>956</v>
      </c>
      <c r="V44" s="58"/>
      <c r="W44" s="58"/>
      <c r="X44" s="58"/>
      <c r="Y44" s="58"/>
      <c r="Z44" s="58"/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68">
        <v>1014</v>
      </c>
      <c r="AH44" s="18">
        <v>4</v>
      </c>
      <c r="AI44" s="18">
        <v>3195</v>
      </c>
      <c r="AJ44" s="18">
        <v>0</v>
      </c>
      <c r="AK44" s="18">
        <v>0</v>
      </c>
      <c r="AL44" s="18">
        <v>0</v>
      </c>
      <c r="AM44" s="18">
        <v>0</v>
      </c>
      <c r="AN44" s="27">
        <v>0</v>
      </c>
      <c r="AO44" s="27">
        <v>0</v>
      </c>
      <c r="AP44" s="27">
        <v>443</v>
      </c>
      <c r="AQ44" s="18">
        <v>0</v>
      </c>
      <c r="AR44" s="68">
        <v>20</v>
      </c>
      <c r="AS44" s="18">
        <v>0</v>
      </c>
      <c r="AT44" s="18">
        <v>1496</v>
      </c>
      <c r="AU44" s="18">
        <v>0</v>
      </c>
      <c r="AV44" s="18">
        <v>0</v>
      </c>
      <c r="AW44" s="37" t="s">
        <v>184</v>
      </c>
      <c r="AX44" s="18">
        <v>0</v>
      </c>
      <c r="AY44" s="18">
        <v>0</v>
      </c>
      <c r="AZ44" s="27">
        <v>1496</v>
      </c>
      <c r="BA44" s="27">
        <v>1496</v>
      </c>
      <c r="BB44" s="27">
        <v>423</v>
      </c>
      <c r="BC44" s="18">
        <v>0</v>
      </c>
    </row>
    <row r="45" spans="1:55" s="27" customFormat="1" ht="93" customHeight="1" x14ac:dyDescent="0.25">
      <c r="A45" s="27">
        <v>20</v>
      </c>
      <c r="C45" s="27" t="s">
        <v>502</v>
      </c>
      <c r="D45" s="27" t="s">
        <v>471</v>
      </c>
      <c r="E45" s="27" t="s">
        <v>503</v>
      </c>
      <c r="F45" s="27" t="s">
        <v>504</v>
      </c>
      <c r="G45" s="27" t="s">
        <v>41</v>
      </c>
      <c r="H45" s="32">
        <v>3519</v>
      </c>
      <c r="I45" s="32" t="s">
        <v>63</v>
      </c>
      <c r="J45" s="35">
        <v>51621</v>
      </c>
      <c r="K45" s="27">
        <v>0</v>
      </c>
      <c r="L45" s="27">
        <v>434</v>
      </c>
      <c r="M45" s="27">
        <v>0</v>
      </c>
      <c r="N45" s="27" t="s">
        <v>505</v>
      </c>
      <c r="V45" s="58"/>
      <c r="W45" s="58"/>
      <c r="X45" s="58"/>
      <c r="Y45" s="58"/>
      <c r="Z45" s="58"/>
      <c r="AG45" s="68"/>
      <c r="AH45" s="18"/>
      <c r="AI45" s="18"/>
      <c r="AJ45" s="18"/>
      <c r="AK45" s="18"/>
      <c r="AL45" s="18">
        <v>0</v>
      </c>
      <c r="AM45" s="18">
        <v>0</v>
      </c>
      <c r="AN45" s="27">
        <v>434</v>
      </c>
      <c r="AO45" s="27">
        <v>434</v>
      </c>
      <c r="AP45" s="27">
        <v>0</v>
      </c>
      <c r="AQ45" s="18">
        <v>0</v>
      </c>
      <c r="AR45" s="68">
        <v>32</v>
      </c>
      <c r="AS45" s="18">
        <v>1</v>
      </c>
      <c r="AT45" s="18">
        <v>0</v>
      </c>
      <c r="AU45" s="18">
        <v>0</v>
      </c>
      <c r="AV45" s="18">
        <v>0</v>
      </c>
      <c r="AW45" s="37" t="s">
        <v>184</v>
      </c>
      <c r="AX45" s="18">
        <v>0</v>
      </c>
      <c r="AY45" s="18">
        <v>0</v>
      </c>
      <c r="AZ45" s="27">
        <v>401</v>
      </c>
      <c r="BA45" s="27">
        <v>401</v>
      </c>
      <c r="BB45" s="27">
        <v>0</v>
      </c>
      <c r="BC45" s="18">
        <v>0</v>
      </c>
    </row>
    <row r="46" spans="1:55" s="27" customFormat="1" ht="154.5" customHeight="1" x14ac:dyDescent="0.25">
      <c r="A46" s="27">
        <v>21</v>
      </c>
      <c r="C46" s="27" t="s">
        <v>506</v>
      </c>
      <c r="D46" s="197" t="s">
        <v>507</v>
      </c>
      <c r="E46" s="197" t="s">
        <v>508</v>
      </c>
      <c r="F46" s="27" t="s">
        <v>509</v>
      </c>
      <c r="G46" s="27" t="s">
        <v>485</v>
      </c>
      <c r="H46" s="32">
        <v>3831</v>
      </c>
      <c r="I46" s="32" t="s">
        <v>49</v>
      </c>
      <c r="J46" s="35">
        <v>51256</v>
      </c>
      <c r="K46" s="197">
        <v>1064</v>
      </c>
      <c r="L46" s="197">
        <v>3651</v>
      </c>
      <c r="M46" s="197">
        <v>0</v>
      </c>
      <c r="N46" s="197" t="s">
        <v>510</v>
      </c>
      <c r="V46" s="58"/>
      <c r="W46" s="58"/>
      <c r="X46" s="58"/>
      <c r="Y46" s="58"/>
      <c r="Z46" s="58"/>
      <c r="AG46" s="68"/>
      <c r="AH46" s="18"/>
      <c r="AI46" s="18"/>
      <c r="AJ46" s="18"/>
      <c r="AK46" s="18"/>
      <c r="AL46" s="27">
        <v>353</v>
      </c>
      <c r="AM46" s="27">
        <v>128</v>
      </c>
      <c r="AN46" s="27">
        <v>0</v>
      </c>
      <c r="AO46" s="27">
        <v>481</v>
      </c>
      <c r="AP46" s="27">
        <v>0</v>
      </c>
      <c r="AQ46" s="27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27">
        <v>353</v>
      </c>
      <c r="AY46" s="27">
        <v>128</v>
      </c>
      <c r="AZ46" s="27">
        <v>0</v>
      </c>
      <c r="BA46" s="27">
        <v>481</v>
      </c>
      <c r="BB46" s="27">
        <v>0</v>
      </c>
      <c r="BC46" s="27">
        <v>0</v>
      </c>
    </row>
    <row r="47" spans="1:55" s="197" customFormat="1" ht="165" customHeight="1" x14ac:dyDescent="0.25">
      <c r="A47" s="27"/>
      <c r="C47" s="197" t="s">
        <v>511</v>
      </c>
      <c r="D47" s="197" t="s">
        <v>507</v>
      </c>
      <c r="E47" s="197" t="s">
        <v>508</v>
      </c>
      <c r="F47" s="27" t="s">
        <v>509</v>
      </c>
      <c r="G47" s="27" t="s">
        <v>485</v>
      </c>
      <c r="H47" s="32">
        <v>3831</v>
      </c>
      <c r="I47" s="32" t="s">
        <v>49</v>
      </c>
      <c r="J47" s="35">
        <v>51256</v>
      </c>
      <c r="K47" s="197">
        <v>1064</v>
      </c>
      <c r="L47" s="197">
        <v>3651</v>
      </c>
      <c r="M47" s="197">
        <v>0</v>
      </c>
      <c r="N47" s="197" t="s">
        <v>510</v>
      </c>
      <c r="O47" s="197">
        <v>0</v>
      </c>
      <c r="P47" s="197">
        <v>549</v>
      </c>
      <c r="Q47" s="197">
        <v>2587</v>
      </c>
      <c r="R47" s="197">
        <v>3136</v>
      </c>
      <c r="S47" s="197">
        <v>0</v>
      </c>
      <c r="T47" s="197">
        <v>0</v>
      </c>
      <c r="U47" s="19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197">
        <v>0</v>
      </c>
      <c r="AB47" s="197">
        <v>549</v>
      </c>
      <c r="AC47" s="197">
        <v>2587</v>
      </c>
      <c r="AD47" s="197">
        <v>3136</v>
      </c>
      <c r="AE47" s="197">
        <v>0</v>
      </c>
      <c r="AF47" s="197">
        <v>0</v>
      </c>
      <c r="AG47" s="196">
        <v>0</v>
      </c>
      <c r="AH47" s="196">
        <v>0</v>
      </c>
      <c r="AI47" s="196">
        <v>0</v>
      </c>
      <c r="AJ47" s="196">
        <v>0</v>
      </c>
      <c r="AK47" s="196">
        <v>0</v>
      </c>
      <c r="AL47" s="27">
        <v>0</v>
      </c>
      <c r="AM47" s="27">
        <v>549</v>
      </c>
      <c r="AN47" s="27">
        <v>2587</v>
      </c>
      <c r="AO47" s="27">
        <v>3136</v>
      </c>
      <c r="AP47" s="27">
        <v>0</v>
      </c>
      <c r="AQ47" s="27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27">
        <v>0</v>
      </c>
      <c r="AY47" s="27">
        <v>549</v>
      </c>
      <c r="AZ47" s="27">
        <v>2587</v>
      </c>
      <c r="BA47" s="27">
        <v>3136</v>
      </c>
      <c r="BB47" s="27">
        <v>0</v>
      </c>
      <c r="BC47" s="27">
        <v>0</v>
      </c>
    </row>
    <row r="48" spans="1:55" s="197" customFormat="1" ht="40.5" customHeight="1" x14ac:dyDescent="0.25">
      <c r="A48" s="27">
        <v>22</v>
      </c>
      <c r="B48" s="197" t="s">
        <v>512</v>
      </c>
      <c r="C48" s="197" t="s">
        <v>513</v>
      </c>
      <c r="D48" s="197" t="s">
        <v>514</v>
      </c>
      <c r="E48" s="197" t="s">
        <v>150</v>
      </c>
      <c r="F48" s="197" t="s">
        <v>515</v>
      </c>
      <c r="G48" s="197" t="s">
        <v>485</v>
      </c>
      <c r="H48" s="27">
        <v>3846</v>
      </c>
      <c r="I48" s="197" t="s">
        <v>49</v>
      </c>
      <c r="J48" s="33">
        <v>44470</v>
      </c>
      <c r="K48" s="197">
        <v>1309</v>
      </c>
      <c r="L48" s="197">
        <v>4594</v>
      </c>
      <c r="M48" s="197">
        <v>701</v>
      </c>
      <c r="N48" s="197" t="s">
        <v>516</v>
      </c>
      <c r="O48" s="197">
        <v>727</v>
      </c>
      <c r="P48" s="197">
        <v>582</v>
      </c>
      <c r="Q48" s="197">
        <v>3285</v>
      </c>
      <c r="R48" s="197">
        <v>4594</v>
      </c>
      <c r="S48" s="197">
        <v>701</v>
      </c>
      <c r="T48" s="197">
        <v>0</v>
      </c>
      <c r="U48" s="19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197">
        <v>727</v>
      </c>
      <c r="AB48" s="197">
        <v>582</v>
      </c>
      <c r="AC48" s="197">
        <v>3285</v>
      </c>
      <c r="AD48" s="197">
        <v>4594</v>
      </c>
      <c r="AE48" s="197">
        <v>701</v>
      </c>
      <c r="AF48" s="197">
        <v>0</v>
      </c>
      <c r="AG48" s="196">
        <v>0</v>
      </c>
      <c r="AH48" s="196">
        <v>0</v>
      </c>
      <c r="AI48" s="196">
        <v>0</v>
      </c>
      <c r="AJ48" s="196">
        <v>0</v>
      </c>
      <c r="AK48" s="196">
        <v>0</v>
      </c>
      <c r="AL48" s="197">
        <v>727</v>
      </c>
      <c r="AM48" s="197">
        <v>582</v>
      </c>
      <c r="AN48" s="197">
        <v>3237</v>
      </c>
      <c r="AO48" s="197">
        <v>4546</v>
      </c>
      <c r="AP48" s="197">
        <v>701</v>
      </c>
      <c r="AQ48" s="197">
        <v>0</v>
      </c>
      <c r="AR48" s="18">
        <v>125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27">
        <v>602</v>
      </c>
      <c r="AY48" s="27">
        <v>582</v>
      </c>
      <c r="AZ48" s="27">
        <v>3237</v>
      </c>
      <c r="BA48" s="27">
        <v>4421</v>
      </c>
      <c r="BB48" s="27">
        <v>701</v>
      </c>
      <c r="BC48" s="27">
        <v>0</v>
      </c>
    </row>
    <row r="49" spans="1:55" s="197" customFormat="1" ht="37.5" x14ac:dyDescent="0.25">
      <c r="A49" s="27">
        <v>23</v>
      </c>
      <c r="B49" s="197" t="s">
        <v>517</v>
      </c>
      <c r="C49" s="197" t="s">
        <v>518</v>
      </c>
      <c r="D49" s="197" t="s">
        <v>435</v>
      </c>
      <c r="E49" s="197" t="s">
        <v>519</v>
      </c>
      <c r="F49" s="197" t="s">
        <v>520</v>
      </c>
      <c r="G49" s="197" t="s">
        <v>41</v>
      </c>
      <c r="H49" s="27">
        <v>3844</v>
      </c>
      <c r="I49" s="197" t="s">
        <v>49</v>
      </c>
      <c r="J49" s="33">
        <v>44561</v>
      </c>
      <c r="K49" s="197">
        <v>468</v>
      </c>
      <c r="L49" s="197">
        <v>1259</v>
      </c>
      <c r="M49" s="197">
        <v>0</v>
      </c>
      <c r="N49" s="197" t="s">
        <v>521</v>
      </c>
      <c r="O49" s="197">
        <v>324</v>
      </c>
      <c r="P49" s="197">
        <v>144</v>
      </c>
      <c r="Q49" s="197">
        <v>791</v>
      </c>
      <c r="R49" s="197">
        <v>1259</v>
      </c>
      <c r="S49" s="197">
        <v>0</v>
      </c>
      <c r="T49" s="197">
        <v>0</v>
      </c>
      <c r="U49" s="19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197">
        <v>324</v>
      </c>
      <c r="AB49" s="197">
        <v>144</v>
      </c>
      <c r="AC49" s="197">
        <v>791</v>
      </c>
      <c r="AD49" s="197">
        <v>1259</v>
      </c>
      <c r="AE49" s="197">
        <v>0</v>
      </c>
      <c r="AF49" s="197">
        <v>0</v>
      </c>
      <c r="AG49" s="196">
        <v>0</v>
      </c>
      <c r="AH49" s="196">
        <v>0</v>
      </c>
      <c r="AI49" s="196">
        <v>0</v>
      </c>
      <c r="AJ49" s="196">
        <v>0</v>
      </c>
      <c r="AK49" s="196">
        <v>0</v>
      </c>
      <c r="AL49" s="27">
        <v>324</v>
      </c>
      <c r="AM49" s="27">
        <v>144</v>
      </c>
      <c r="AN49" s="27">
        <v>791</v>
      </c>
      <c r="AO49" s="27">
        <v>1259</v>
      </c>
      <c r="AP49" s="27">
        <v>0</v>
      </c>
      <c r="AQ49" s="27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-11</v>
      </c>
      <c r="AX49" s="27">
        <v>324</v>
      </c>
      <c r="AY49" s="27">
        <v>144</v>
      </c>
      <c r="AZ49" s="27">
        <v>780</v>
      </c>
      <c r="BA49" s="27">
        <v>1248</v>
      </c>
      <c r="BB49" s="27">
        <v>0</v>
      </c>
      <c r="BC49" s="27">
        <v>0</v>
      </c>
    </row>
    <row r="50" spans="1:55" s="18" customFormat="1" ht="56.25" x14ac:dyDescent="0.25">
      <c r="A50" s="196">
        <v>24</v>
      </c>
      <c r="C50" s="27" t="s">
        <v>905</v>
      </c>
      <c r="D50" s="27" t="s">
        <v>911</v>
      </c>
      <c r="E50" s="27" t="s">
        <v>67</v>
      </c>
      <c r="F50" s="27" t="s">
        <v>906</v>
      </c>
      <c r="G50" s="193" t="s">
        <v>41</v>
      </c>
      <c r="H50" s="37" t="s">
        <v>910</v>
      </c>
      <c r="I50" s="29" t="s">
        <v>63</v>
      </c>
      <c r="J50" s="26">
        <v>52993</v>
      </c>
      <c r="K50" s="18">
        <v>0</v>
      </c>
      <c r="L50" s="18">
        <v>109</v>
      </c>
      <c r="M50" s="18">
        <v>0</v>
      </c>
      <c r="N50" s="27" t="s">
        <v>914</v>
      </c>
      <c r="R50" s="68"/>
      <c r="AA50" s="18">
        <v>0</v>
      </c>
      <c r="AB50" s="18">
        <v>0</v>
      </c>
      <c r="AC50" s="18">
        <v>0</v>
      </c>
      <c r="AD50" s="6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14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68">
        <v>0</v>
      </c>
      <c r="AQ50" s="18">
        <v>0</v>
      </c>
      <c r="AR50" s="18">
        <v>0</v>
      </c>
      <c r="AS50" s="18">
        <v>0</v>
      </c>
      <c r="AT50" s="18">
        <v>85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85</v>
      </c>
      <c r="BA50" s="18">
        <v>85</v>
      </c>
      <c r="BB50" s="18">
        <v>0</v>
      </c>
      <c r="BC50" s="18">
        <v>0</v>
      </c>
    </row>
    <row r="51" spans="1:55" s="197" customFormat="1" ht="37.5" x14ac:dyDescent="0.25">
      <c r="A51" s="27">
        <v>25</v>
      </c>
      <c r="B51" s="197" t="s">
        <v>597</v>
      </c>
      <c r="C51" s="197" t="s">
        <v>598</v>
      </c>
      <c r="D51" s="197" t="s">
        <v>599</v>
      </c>
      <c r="E51" s="197" t="s">
        <v>128</v>
      </c>
      <c r="F51" s="197" t="s">
        <v>924</v>
      </c>
      <c r="G51" s="197" t="s">
        <v>41</v>
      </c>
      <c r="H51" s="59" t="s">
        <v>950</v>
      </c>
      <c r="I51" s="197" t="s">
        <v>49</v>
      </c>
      <c r="J51" s="33">
        <v>53661</v>
      </c>
      <c r="K51" s="197">
        <v>14270</v>
      </c>
      <c r="L51" s="197">
        <v>41265</v>
      </c>
      <c r="M51" s="197">
        <v>0</v>
      </c>
      <c r="N51" s="197" t="s">
        <v>600</v>
      </c>
      <c r="O51" s="197">
        <v>5379</v>
      </c>
      <c r="P51" s="197">
        <v>8891</v>
      </c>
      <c r="Q51" s="197">
        <v>26995</v>
      </c>
      <c r="R51" s="197">
        <v>41265</v>
      </c>
      <c r="S51" s="197">
        <v>0</v>
      </c>
      <c r="T51" s="197">
        <v>0</v>
      </c>
      <c r="U51" s="19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197">
        <v>5379</v>
      </c>
      <c r="AB51" s="197">
        <v>8891</v>
      </c>
      <c r="AC51" s="197">
        <v>26995</v>
      </c>
      <c r="AD51" s="197">
        <v>41265</v>
      </c>
      <c r="AE51" s="197">
        <v>0</v>
      </c>
      <c r="AF51" s="197">
        <v>0</v>
      </c>
      <c r="AG51" s="196">
        <v>0</v>
      </c>
      <c r="AH51" s="196">
        <v>0</v>
      </c>
      <c r="AI51" s="196">
        <v>0</v>
      </c>
      <c r="AJ51" s="196">
        <v>0</v>
      </c>
      <c r="AK51" s="196">
        <v>0</v>
      </c>
      <c r="AL51" s="197">
        <v>0</v>
      </c>
      <c r="AM51" s="197">
        <v>0</v>
      </c>
      <c r="AN51" s="197">
        <v>0</v>
      </c>
      <c r="AO51" s="197">
        <v>0</v>
      </c>
      <c r="AP51" s="197">
        <v>0</v>
      </c>
      <c r="AQ51" s="197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535</v>
      </c>
      <c r="AX51" s="27">
        <v>0</v>
      </c>
      <c r="AY51" s="27">
        <v>535</v>
      </c>
      <c r="AZ51" s="27">
        <v>0</v>
      </c>
      <c r="BA51" s="27">
        <v>535</v>
      </c>
      <c r="BB51" s="27">
        <v>0</v>
      </c>
      <c r="BC51" s="27">
        <v>0</v>
      </c>
    </row>
    <row r="52" spans="1:55" s="197" customFormat="1" ht="56.25" x14ac:dyDescent="0.25">
      <c r="A52" s="27">
        <v>26</v>
      </c>
      <c r="B52" s="197" t="s">
        <v>591</v>
      </c>
      <c r="C52" s="197" t="s">
        <v>951</v>
      </c>
      <c r="D52" s="197" t="s">
        <v>524</v>
      </c>
      <c r="E52" s="197" t="s">
        <v>146</v>
      </c>
      <c r="F52" s="197" t="s">
        <v>923</v>
      </c>
      <c r="G52" s="197" t="s">
        <v>41</v>
      </c>
      <c r="H52" s="59" t="s">
        <v>952</v>
      </c>
      <c r="I52" s="197" t="s">
        <v>49</v>
      </c>
      <c r="J52" s="33">
        <v>44788</v>
      </c>
      <c r="K52" s="197">
        <v>702</v>
      </c>
      <c r="L52" s="197">
        <v>1804</v>
      </c>
      <c r="M52" s="197">
        <v>0</v>
      </c>
      <c r="N52" s="197" t="s">
        <v>592</v>
      </c>
      <c r="O52" s="197">
        <v>182</v>
      </c>
      <c r="P52" s="197">
        <v>520</v>
      </c>
      <c r="Q52" s="197">
        <v>1102</v>
      </c>
      <c r="R52" s="197">
        <v>1804</v>
      </c>
      <c r="S52" s="197">
        <v>0</v>
      </c>
      <c r="T52" s="197">
        <v>0</v>
      </c>
      <c r="U52" s="19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197">
        <v>182</v>
      </c>
      <c r="AB52" s="197">
        <v>520</v>
      </c>
      <c r="AC52" s="197">
        <v>1102</v>
      </c>
      <c r="AD52" s="197">
        <v>1804</v>
      </c>
      <c r="AE52" s="197">
        <v>0</v>
      </c>
      <c r="AF52" s="197">
        <v>0</v>
      </c>
      <c r="AG52" s="196">
        <v>0</v>
      </c>
      <c r="AH52" s="196">
        <v>0</v>
      </c>
      <c r="AI52" s="196">
        <v>0</v>
      </c>
      <c r="AJ52" s="196">
        <v>0</v>
      </c>
      <c r="AK52" s="196">
        <v>0</v>
      </c>
      <c r="AL52" s="197">
        <v>0</v>
      </c>
      <c r="AM52" s="197">
        <v>0</v>
      </c>
      <c r="AN52" s="197">
        <v>0</v>
      </c>
      <c r="AO52" s="197">
        <v>0</v>
      </c>
      <c r="AP52" s="197">
        <v>0</v>
      </c>
      <c r="AQ52" s="197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1804</v>
      </c>
      <c r="AX52" s="27">
        <v>182</v>
      </c>
      <c r="AY52" s="27">
        <v>520</v>
      </c>
      <c r="AZ52" s="27">
        <v>1102</v>
      </c>
      <c r="BA52" s="27">
        <v>1804</v>
      </c>
      <c r="BB52" s="27">
        <v>0</v>
      </c>
      <c r="BC52" s="27">
        <v>0</v>
      </c>
    </row>
    <row r="53" spans="1:55" s="197" customFormat="1" ht="56.25" x14ac:dyDescent="0.25">
      <c r="A53" s="27">
        <v>27</v>
      </c>
      <c r="C53" s="197" t="s">
        <v>922</v>
      </c>
      <c r="D53" s="197" t="s">
        <v>480</v>
      </c>
      <c r="E53" s="197" t="s">
        <v>108</v>
      </c>
      <c r="F53" s="197" t="s">
        <v>408</v>
      </c>
      <c r="G53" s="197" t="s">
        <v>41</v>
      </c>
      <c r="H53" s="59" t="s">
        <v>935</v>
      </c>
      <c r="I53" s="197" t="s">
        <v>63</v>
      </c>
      <c r="J53" s="33">
        <v>45974</v>
      </c>
      <c r="K53" s="197">
        <v>802</v>
      </c>
      <c r="L53" s="197">
        <v>2319</v>
      </c>
      <c r="M53" s="197">
        <v>2194</v>
      </c>
      <c r="N53" s="197" t="s">
        <v>936</v>
      </c>
      <c r="V53" s="67"/>
      <c r="W53" s="67"/>
      <c r="X53" s="67"/>
      <c r="Y53" s="67"/>
      <c r="Z53" s="67"/>
      <c r="AG53" s="196"/>
      <c r="AH53" s="196"/>
      <c r="AI53" s="196"/>
      <c r="AJ53" s="196"/>
      <c r="AK53" s="196"/>
      <c r="AL53" s="197">
        <v>0</v>
      </c>
      <c r="AM53" s="197">
        <v>0</v>
      </c>
      <c r="AN53" s="197">
        <v>0</v>
      </c>
      <c r="AO53" s="197">
        <v>0</v>
      </c>
      <c r="AP53" s="197">
        <v>0</v>
      </c>
      <c r="AQ53" s="197">
        <v>0</v>
      </c>
      <c r="AR53" s="18">
        <v>0</v>
      </c>
      <c r="AS53" s="18">
        <v>0</v>
      </c>
      <c r="AT53" s="18">
        <v>4513</v>
      </c>
      <c r="AU53" s="18">
        <v>0</v>
      </c>
      <c r="AV53" s="18">
        <v>0</v>
      </c>
      <c r="AW53" s="18">
        <v>0</v>
      </c>
      <c r="AX53" s="27">
        <v>530</v>
      </c>
      <c r="AY53" s="27">
        <v>272</v>
      </c>
      <c r="AZ53" s="27">
        <v>1517</v>
      </c>
      <c r="BA53" s="27">
        <v>2319</v>
      </c>
      <c r="BB53" s="27">
        <v>2194</v>
      </c>
      <c r="BC53" s="27">
        <v>0</v>
      </c>
    </row>
    <row r="54" spans="1:55" s="197" customFormat="1" ht="56.25" x14ac:dyDescent="0.25">
      <c r="A54" s="27">
        <v>28</v>
      </c>
      <c r="C54" s="197" t="s">
        <v>925</v>
      </c>
      <c r="D54" s="197" t="s">
        <v>926</v>
      </c>
      <c r="E54" s="197" t="s">
        <v>121</v>
      </c>
      <c r="F54" s="197" t="s">
        <v>927</v>
      </c>
      <c r="G54" s="197" t="s">
        <v>41</v>
      </c>
      <c r="H54" s="59" t="s">
        <v>937</v>
      </c>
      <c r="I54" s="197" t="s">
        <v>63</v>
      </c>
      <c r="J54" s="33">
        <v>45107</v>
      </c>
      <c r="K54" s="197">
        <v>0</v>
      </c>
      <c r="L54" s="197">
        <v>615</v>
      </c>
      <c r="M54" s="197">
        <v>0</v>
      </c>
      <c r="N54" s="197" t="s">
        <v>938</v>
      </c>
      <c r="V54" s="67"/>
      <c r="W54" s="67"/>
      <c r="X54" s="67"/>
      <c r="Y54" s="67"/>
      <c r="Z54" s="67"/>
      <c r="AG54" s="196"/>
      <c r="AH54" s="196"/>
      <c r="AI54" s="196"/>
      <c r="AJ54" s="196"/>
      <c r="AK54" s="196"/>
      <c r="AL54" s="197">
        <v>0</v>
      </c>
      <c r="AM54" s="197">
        <v>0</v>
      </c>
      <c r="AN54" s="197">
        <v>0</v>
      </c>
      <c r="AO54" s="197">
        <v>0</v>
      </c>
      <c r="AP54" s="197">
        <v>0</v>
      </c>
      <c r="AQ54" s="197">
        <v>0</v>
      </c>
      <c r="AR54" s="18">
        <v>0</v>
      </c>
      <c r="AS54" s="18">
        <v>0</v>
      </c>
      <c r="AT54" s="18">
        <v>615</v>
      </c>
      <c r="AU54" s="18">
        <v>0</v>
      </c>
      <c r="AV54" s="18">
        <v>0</v>
      </c>
      <c r="AW54" s="18">
        <v>0</v>
      </c>
      <c r="AX54" s="27">
        <v>0</v>
      </c>
      <c r="AY54" s="27">
        <v>0</v>
      </c>
      <c r="AZ54" s="27">
        <v>615</v>
      </c>
      <c r="BA54" s="27">
        <v>615</v>
      </c>
      <c r="BB54" s="27">
        <v>0</v>
      </c>
      <c r="BC54" s="27">
        <v>0</v>
      </c>
    </row>
    <row r="55" spans="1:55" s="197" customFormat="1" ht="56.25" x14ac:dyDescent="0.25">
      <c r="A55" s="27">
        <v>29</v>
      </c>
      <c r="C55" s="197" t="s">
        <v>928</v>
      </c>
      <c r="D55" s="197" t="s">
        <v>929</v>
      </c>
      <c r="E55" s="197" t="s">
        <v>380</v>
      </c>
      <c r="F55" s="197" t="s">
        <v>930</v>
      </c>
      <c r="G55" s="197" t="s">
        <v>253</v>
      </c>
      <c r="H55" s="59" t="s">
        <v>939</v>
      </c>
      <c r="I55" s="197" t="s">
        <v>940</v>
      </c>
      <c r="J55" s="33" t="s">
        <v>941</v>
      </c>
      <c r="K55" s="197">
        <v>0</v>
      </c>
      <c r="L55" s="197">
        <v>0</v>
      </c>
      <c r="M55" s="197">
        <v>904</v>
      </c>
      <c r="N55" s="197" t="s">
        <v>942</v>
      </c>
      <c r="V55" s="67"/>
      <c r="W55" s="67"/>
      <c r="X55" s="67"/>
      <c r="Y55" s="67"/>
      <c r="Z55" s="67"/>
      <c r="AG55" s="196"/>
      <c r="AH55" s="196"/>
      <c r="AI55" s="196"/>
      <c r="AJ55" s="196"/>
      <c r="AK55" s="196"/>
      <c r="AL55" s="197">
        <v>0</v>
      </c>
      <c r="AM55" s="197">
        <v>0</v>
      </c>
      <c r="AN55" s="197">
        <v>0</v>
      </c>
      <c r="AO55" s="197">
        <v>0</v>
      </c>
      <c r="AP55" s="197">
        <v>0</v>
      </c>
      <c r="AQ55" s="197">
        <v>0</v>
      </c>
      <c r="AR55" s="18">
        <v>0</v>
      </c>
      <c r="AS55" s="18">
        <v>0</v>
      </c>
      <c r="AT55" s="18">
        <v>904</v>
      </c>
      <c r="AU55" s="18">
        <v>0</v>
      </c>
      <c r="AV55" s="18">
        <v>0</v>
      </c>
      <c r="AW55" s="18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904</v>
      </c>
      <c r="BC55" s="27">
        <v>0</v>
      </c>
    </row>
    <row r="56" spans="1:55" s="197" customFormat="1" ht="56.25" x14ac:dyDescent="0.25">
      <c r="A56" s="27">
        <v>30</v>
      </c>
      <c r="C56" s="197" t="s">
        <v>931</v>
      </c>
      <c r="D56" s="197" t="s">
        <v>929</v>
      </c>
      <c r="E56" s="197" t="s">
        <v>67</v>
      </c>
      <c r="F56" s="197" t="s">
        <v>932</v>
      </c>
      <c r="G56" s="197" t="s">
        <v>253</v>
      </c>
      <c r="H56" s="59" t="s">
        <v>943</v>
      </c>
      <c r="I56" s="197" t="s">
        <v>940</v>
      </c>
      <c r="J56" s="33" t="s">
        <v>944</v>
      </c>
      <c r="K56" s="197">
        <v>0</v>
      </c>
      <c r="L56" s="197">
        <v>0</v>
      </c>
      <c r="M56" s="197">
        <v>2027</v>
      </c>
      <c r="N56" s="197" t="s">
        <v>945</v>
      </c>
      <c r="V56" s="67"/>
      <c r="W56" s="67"/>
      <c r="X56" s="67"/>
      <c r="Y56" s="67"/>
      <c r="Z56" s="67"/>
      <c r="AG56" s="196"/>
      <c r="AH56" s="196"/>
      <c r="AI56" s="196"/>
      <c r="AJ56" s="196"/>
      <c r="AK56" s="196"/>
      <c r="AL56" s="197">
        <v>0</v>
      </c>
      <c r="AM56" s="197">
        <v>0</v>
      </c>
      <c r="AN56" s="197">
        <v>0</v>
      </c>
      <c r="AO56" s="197">
        <v>0</v>
      </c>
      <c r="AP56" s="197">
        <v>0</v>
      </c>
      <c r="AQ56" s="197">
        <v>0</v>
      </c>
      <c r="AR56" s="18">
        <v>0</v>
      </c>
      <c r="AS56" s="18">
        <v>0</v>
      </c>
      <c r="AT56" s="18">
        <v>2027</v>
      </c>
      <c r="AU56" s="18">
        <v>0</v>
      </c>
      <c r="AV56" s="18">
        <v>0</v>
      </c>
      <c r="AW56" s="18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2027</v>
      </c>
      <c r="BC56" s="27">
        <v>0</v>
      </c>
    </row>
    <row r="57" spans="1:55" s="197" customFormat="1" ht="56.25" x14ac:dyDescent="0.25">
      <c r="A57" s="27">
        <v>31</v>
      </c>
      <c r="C57" s="197" t="s">
        <v>933</v>
      </c>
      <c r="D57" s="197" t="s">
        <v>926</v>
      </c>
      <c r="E57" s="197" t="s">
        <v>39</v>
      </c>
      <c r="F57" s="197" t="s">
        <v>467</v>
      </c>
      <c r="G57" s="197" t="s">
        <v>41</v>
      </c>
      <c r="H57" s="59" t="s">
        <v>946</v>
      </c>
      <c r="I57" s="197" t="s">
        <v>63</v>
      </c>
      <c r="J57" s="33">
        <v>53143</v>
      </c>
      <c r="K57" s="197">
        <v>0</v>
      </c>
      <c r="L57" s="197">
        <v>221</v>
      </c>
      <c r="M57" s="197">
        <v>946</v>
      </c>
      <c r="N57" s="197" t="s">
        <v>947</v>
      </c>
      <c r="V57" s="67"/>
      <c r="W57" s="67"/>
      <c r="X57" s="67"/>
      <c r="Y57" s="67"/>
      <c r="Z57" s="67"/>
      <c r="AG57" s="196"/>
      <c r="AH57" s="196"/>
      <c r="AI57" s="196"/>
      <c r="AJ57" s="196"/>
      <c r="AK57" s="196"/>
      <c r="AL57" s="197">
        <v>0</v>
      </c>
      <c r="AM57" s="197">
        <v>0</v>
      </c>
      <c r="AN57" s="197">
        <v>0</v>
      </c>
      <c r="AO57" s="197">
        <v>0</v>
      </c>
      <c r="AP57" s="197">
        <v>0</v>
      </c>
      <c r="AQ57" s="197">
        <v>0</v>
      </c>
      <c r="AR57" s="18">
        <v>0</v>
      </c>
      <c r="AS57" s="18">
        <v>0</v>
      </c>
      <c r="AT57" s="18">
        <v>1167</v>
      </c>
      <c r="AU57" s="18">
        <v>0</v>
      </c>
      <c r="AV57" s="18">
        <v>0</v>
      </c>
      <c r="AW57" s="18">
        <v>0</v>
      </c>
      <c r="AX57" s="27">
        <v>0</v>
      </c>
      <c r="AY57" s="27">
        <v>0</v>
      </c>
      <c r="AZ57" s="27">
        <v>221</v>
      </c>
      <c r="BA57" s="27">
        <v>221</v>
      </c>
      <c r="BB57" s="27">
        <v>946</v>
      </c>
      <c r="BC57" s="27">
        <v>0</v>
      </c>
    </row>
    <row r="58" spans="1:55" s="197" customFormat="1" ht="56.25" x14ac:dyDescent="0.25">
      <c r="A58" s="27">
        <v>32</v>
      </c>
      <c r="C58" s="197" t="s">
        <v>934</v>
      </c>
      <c r="D58" s="197" t="s">
        <v>926</v>
      </c>
      <c r="E58" s="197" t="s">
        <v>39</v>
      </c>
      <c r="F58" s="197" t="s">
        <v>498</v>
      </c>
      <c r="G58" s="197" t="s">
        <v>41</v>
      </c>
      <c r="H58" s="59" t="s">
        <v>948</v>
      </c>
      <c r="I58" s="197" t="s">
        <v>63</v>
      </c>
      <c r="J58" s="33">
        <v>53173</v>
      </c>
      <c r="K58" s="197">
        <v>0</v>
      </c>
      <c r="L58" s="197">
        <v>595</v>
      </c>
      <c r="M58" s="197">
        <v>0</v>
      </c>
      <c r="N58" s="197" t="s">
        <v>949</v>
      </c>
      <c r="V58" s="67"/>
      <c r="W58" s="67"/>
      <c r="X58" s="67"/>
      <c r="Y58" s="67"/>
      <c r="Z58" s="67"/>
      <c r="AG58" s="196"/>
      <c r="AH58" s="196"/>
      <c r="AI58" s="196"/>
      <c r="AJ58" s="196"/>
      <c r="AK58" s="196"/>
      <c r="AL58" s="197">
        <v>0</v>
      </c>
      <c r="AM58" s="197">
        <v>0</v>
      </c>
      <c r="AN58" s="197">
        <v>0</v>
      </c>
      <c r="AO58" s="197">
        <v>0</v>
      </c>
      <c r="AP58" s="197">
        <v>0</v>
      </c>
      <c r="AQ58" s="197">
        <v>0</v>
      </c>
      <c r="AR58" s="18">
        <v>0</v>
      </c>
      <c r="AS58" s="18">
        <v>0</v>
      </c>
      <c r="AT58" s="18">
        <v>595</v>
      </c>
      <c r="AU58" s="18">
        <v>0</v>
      </c>
      <c r="AV58" s="18">
        <v>0</v>
      </c>
      <c r="AW58" s="18">
        <v>0</v>
      </c>
      <c r="AX58" s="27">
        <v>0</v>
      </c>
      <c r="AY58" s="27">
        <v>0</v>
      </c>
      <c r="AZ58" s="27">
        <v>595</v>
      </c>
      <c r="BA58" s="27">
        <v>595</v>
      </c>
      <c r="BB58" s="27">
        <v>0</v>
      </c>
      <c r="BC58" s="27">
        <v>0</v>
      </c>
    </row>
    <row r="59" spans="1:55" s="18" customFormat="1" ht="56.25" x14ac:dyDescent="0.25">
      <c r="A59" s="27">
        <v>33</v>
      </c>
      <c r="B59" s="27" t="s">
        <v>618</v>
      </c>
      <c r="C59" s="27" t="s">
        <v>619</v>
      </c>
      <c r="D59" s="27" t="s">
        <v>620</v>
      </c>
      <c r="E59" s="27" t="s">
        <v>76</v>
      </c>
      <c r="F59" s="27" t="s">
        <v>953</v>
      </c>
      <c r="G59" s="27" t="s">
        <v>41</v>
      </c>
      <c r="H59" s="32">
        <v>3944</v>
      </c>
      <c r="I59" s="59" t="s">
        <v>49</v>
      </c>
      <c r="J59" s="35">
        <v>44819</v>
      </c>
      <c r="K59" s="27">
        <v>763</v>
      </c>
      <c r="L59" s="27">
        <v>2580</v>
      </c>
      <c r="M59" s="27">
        <v>0</v>
      </c>
      <c r="N59" s="27" t="s">
        <v>621</v>
      </c>
      <c r="O59" s="27">
        <v>0</v>
      </c>
      <c r="P59" s="27">
        <v>61</v>
      </c>
      <c r="Q59" s="27">
        <v>0</v>
      </c>
      <c r="R59" s="27">
        <v>0</v>
      </c>
      <c r="S59" s="27">
        <v>0</v>
      </c>
      <c r="T59" s="27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3356</v>
      </c>
      <c r="AA59" s="27">
        <v>0</v>
      </c>
      <c r="AB59" s="27">
        <v>61</v>
      </c>
      <c r="AC59" s="27">
        <v>3295</v>
      </c>
      <c r="AD59" s="27">
        <v>3356</v>
      </c>
      <c r="AE59" s="27">
        <v>0</v>
      </c>
      <c r="AF59" s="27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58">
        <v>0</v>
      </c>
      <c r="AS59" s="58">
        <v>0</v>
      </c>
      <c r="AT59" s="58">
        <v>0</v>
      </c>
      <c r="AU59" s="58">
        <v>0</v>
      </c>
      <c r="AV59" s="58">
        <v>0</v>
      </c>
      <c r="AW59" s="58">
        <v>3356</v>
      </c>
      <c r="AX59" s="27">
        <v>0</v>
      </c>
      <c r="AY59" s="27">
        <v>61</v>
      </c>
      <c r="AZ59" s="27">
        <v>3295</v>
      </c>
      <c r="BA59" s="27">
        <v>3356</v>
      </c>
      <c r="BB59" s="27">
        <v>0</v>
      </c>
      <c r="BC59" s="27">
        <v>0</v>
      </c>
    </row>
    <row r="60" spans="1:55" s="367" customFormat="1" x14ac:dyDescent="0.25">
      <c r="A60" s="368"/>
      <c r="B60" s="369"/>
      <c r="C60" s="369" t="s">
        <v>96</v>
      </c>
      <c r="D60" s="369"/>
      <c r="E60" s="369"/>
      <c r="F60" s="369"/>
      <c r="G60" s="369"/>
      <c r="H60" s="233"/>
      <c r="I60" s="369"/>
      <c r="J60" s="369"/>
      <c r="O60" s="367">
        <f t="shared" ref="O60:Z60" si="14" xml:space="preserve"> SUM(O66:O74,O78:O94)</f>
        <v>22652</v>
      </c>
      <c r="P60" s="367">
        <f t="shared" si="14"/>
        <v>47498</v>
      </c>
      <c r="Q60" s="367">
        <f t="shared" si="14"/>
        <v>99038</v>
      </c>
      <c r="R60" s="367">
        <f t="shared" si="14"/>
        <v>169188</v>
      </c>
      <c r="S60" s="367">
        <f t="shared" si="14"/>
        <v>60203</v>
      </c>
      <c r="T60" s="367">
        <f t="shared" si="14"/>
        <v>509</v>
      </c>
      <c r="U60" s="367">
        <f t="shared" si="14"/>
        <v>0</v>
      </c>
      <c r="V60" s="367">
        <f t="shared" si="14"/>
        <v>0</v>
      </c>
      <c r="W60" s="367">
        <f t="shared" si="14"/>
        <v>0</v>
      </c>
      <c r="X60" s="367">
        <f t="shared" si="14"/>
        <v>0</v>
      </c>
      <c r="Y60" s="367">
        <f t="shared" si="14"/>
        <v>0</v>
      </c>
      <c r="Z60" s="367">
        <f t="shared" si="14"/>
        <v>0</v>
      </c>
      <c r="AA60" s="367">
        <f t="shared" ref="AA60:AK60" si="15" xml:space="preserve"> SUM(AA66:AA74,AA78:AA95)</f>
        <v>22652</v>
      </c>
      <c r="AB60" s="367">
        <f t="shared" si="15"/>
        <v>47498</v>
      </c>
      <c r="AC60" s="367">
        <f t="shared" si="15"/>
        <v>99038</v>
      </c>
      <c r="AD60" s="367">
        <f t="shared" si="15"/>
        <v>169188</v>
      </c>
      <c r="AE60" s="367">
        <f t="shared" si="15"/>
        <v>60203</v>
      </c>
      <c r="AF60" s="367">
        <f t="shared" si="15"/>
        <v>509</v>
      </c>
      <c r="AG60" s="367">
        <f t="shared" si="15"/>
        <v>0</v>
      </c>
      <c r="AH60" s="367">
        <f t="shared" si="15"/>
        <v>0</v>
      </c>
      <c r="AI60" s="367">
        <f t="shared" si="15"/>
        <v>0</v>
      </c>
      <c r="AJ60" s="367">
        <f t="shared" si="15"/>
        <v>0</v>
      </c>
      <c r="AK60" s="367">
        <f t="shared" si="15"/>
        <v>0</v>
      </c>
      <c r="AL60" s="367">
        <v>28213</v>
      </c>
      <c r="AM60" s="367">
        <v>57054</v>
      </c>
      <c r="AN60" s="367">
        <v>130430</v>
      </c>
      <c r="AO60" s="367">
        <v>215697</v>
      </c>
      <c r="AP60" s="367">
        <v>60203</v>
      </c>
      <c r="AQ60" s="367">
        <v>509</v>
      </c>
      <c r="AR60" s="368">
        <f t="shared" ref="AR60:AV60" si="16" xml:space="preserve"> SUM(AR66:AR74,AR78:AR95)</f>
        <v>0</v>
      </c>
      <c r="AS60" s="368">
        <f t="shared" si="16"/>
        <v>0</v>
      </c>
      <c r="AT60" s="368">
        <f t="shared" si="16"/>
        <v>0</v>
      </c>
      <c r="AU60" s="368">
        <f t="shared" si="16"/>
        <v>0</v>
      </c>
      <c r="AV60" s="368">
        <f t="shared" si="16"/>
        <v>0</v>
      </c>
      <c r="AW60" s="368">
        <f xml:space="preserve"> SUM(AW61:AW65)</f>
        <v>675</v>
      </c>
      <c r="AX60" s="368">
        <f xml:space="preserve"> SUM(AX61:AX74)+SUM(AX78:AX95)</f>
        <v>28957</v>
      </c>
      <c r="AY60" s="368">
        <f xml:space="preserve"> SUM(AY61:AY74)+SUM(AY78:AY95)</f>
        <v>56664</v>
      </c>
      <c r="AZ60" s="368">
        <f xml:space="preserve"> SUM(AZ61:AZ74)+SUM(AZ78:AZ95)</f>
        <v>130050</v>
      </c>
      <c r="BA60" s="368">
        <f xml:space="preserve"> SUM(BA61:BA74)+SUM(BA78:BA95)</f>
        <v>215671</v>
      </c>
      <c r="BB60" s="368">
        <f xml:space="preserve"> SUM(BB61:BB74)+SUM(BB78:BB95)</f>
        <v>60904</v>
      </c>
      <c r="BC60" s="368">
        <f xml:space="preserve"> SUM(BC66:BC74,BC78:BC95)</f>
        <v>509</v>
      </c>
    </row>
    <row r="61" spans="1:55" s="197" customFormat="1" ht="75" x14ac:dyDescent="0.25">
      <c r="A61" s="27">
        <v>26</v>
      </c>
      <c r="B61" s="197" t="s">
        <v>591</v>
      </c>
      <c r="C61" s="197" t="s">
        <v>951</v>
      </c>
      <c r="D61" s="197" t="s">
        <v>524</v>
      </c>
      <c r="E61" s="197" t="s">
        <v>146</v>
      </c>
      <c r="F61" s="197" t="s">
        <v>146</v>
      </c>
      <c r="H61" s="60"/>
      <c r="K61" s="197">
        <v>702</v>
      </c>
      <c r="L61" s="197">
        <v>1804</v>
      </c>
      <c r="M61" s="197">
        <v>0</v>
      </c>
      <c r="N61" s="197" t="s">
        <v>592</v>
      </c>
      <c r="O61" s="197">
        <v>182</v>
      </c>
      <c r="P61" s="197">
        <v>520</v>
      </c>
      <c r="Q61" s="197">
        <v>1102</v>
      </c>
      <c r="R61" s="197">
        <v>1804</v>
      </c>
      <c r="S61" s="197">
        <v>0</v>
      </c>
      <c r="T61" s="197">
        <v>0</v>
      </c>
      <c r="U61" s="19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197">
        <v>182</v>
      </c>
      <c r="AB61" s="197">
        <v>520</v>
      </c>
      <c r="AC61" s="197">
        <v>1102</v>
      </c>
      <c r="AD61" s="197">
        <v>1804</v>
      </c>
      <c r="AE61" s="197">
        <v>0</v>
      </c>
      <c r="AF61" s="197">
        <v>0</v>
      </c>
      <c r="AG61" s="196">
        <v>0</v>
      </c>
      <c r="AH61" s="196">
        <v>0</v>
      </c>
      <c r="AI61" s="196">
        <v>0</v>
      </c>
      <c r="AJ61" s="196">
        <v>0</v>
      </c>
      <c r="AK61" s="196">
        <v>0</v>
      </c>
      <c r="AL61" s="197">
        <v>182</v>
      </c>
      <c r="AM61" s="197">
        <v>520</v>
      </c>
      <c r="AN61" s="197">
        <v>1102</v>
      </c>
      <c r="AO61" s="197">
        <v>1804</v>
      </c>
      <c r="AP61" s="197">
        <v>0</v>
      </c>
      <c r="AQ61" s="197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-1804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</row>
    <row r="62" spans="1:55" s="197" customFormat="1" ht="37.5" x14ac:dyDescent="0.25">
      <c r="A62" s="27">
        <v>25</v>
      </c>
      <c r="B62" s="197" t="s">
        <v>597</v>
      </c>
      <c r="C62" s="197" t="s">
        <v>598</v>
      </c>
      <c r="D62" s="197" t="s">
        <v>599</v>
      </c>
      <c r="E62" s="197" t="s">
        <v>128</v>
      </c>
      <c r="F62" s="197" t="s">
        <v>128</v>
      </c>
      <c r="H62" s="60"/>
      <c r="K62" s="197">
        <v>14270</v>
      </c>
      <c r="L62" s="197">
        <v>41265</v>
      </c>
      <c r="M62" s="197">
        <v>0</v>
      </c>
      <c r="N62" s="197" t="s">
        <v>600</v>
      </c>
      <c r="O62" s="197">
        <v>5379</v>
      </c>
      <c r="P62" s="197">
        <v>8891</v>
      </c>
      <c r="Q62" s="197">
        <v>26995</v>
      </c>
      <c r="R62" s="197">
        <v>41265</v>
      </c>
      <c r="S62" s="197">
        <v>0</v>
      </c>
      <c r="T62" s="197">
        <v>0</v>
      </c>
      <c r="U62" s="19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197">
        <v>5379</v>
      </c>
      <c r="AB62" s="197">
        <v>8891</v>
      </c>
      <c r="AC62" s="197">
        <v>26995</v>
      </c>
      <c r="AD62" s="197">
        <v>41265</v>
      </c>
      <c r="AE62" s="197">
        <v>0</v>
      </c>
      <c r="AF62" s="197">
        <v>0</v>
      </c>
      <c r="AG62" s="196">
        <v>0</v>
      </c>
      <c r="AH62" s="196">
        <v>0</v>
      </c>
      <c r="AI62" s="196">
        <v>0</v>
      </c>
      <c r="AJ62" s="196">
        <v>0</v>
      </c>
      <c r="AK62" s="196">
        <v>0</v>
      </c>
      <c r="AL62" s="197">
        <v>5379</v>
      </c>
      <c r="AM62" s="197">
        <v>8891</v>
      </c>
      <c r="AN62" s="197">
        <v>26995</v>
      </c>
      <c r="AO62" s="197">
        <v>41265</v>
      </c>
      <c r="AP62" s="197">
        <v>0</v>
      </c>
      <c r="AQ62" s="197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-535</v>
      </c>
      <c r="AX62" s="27">
        <v>5379</v>
      </c>
      <c r="AY62" s="27">
        <v>8356</v>
      </c>
      <c r="AZ62" s="27">
        <v>26995</v>
      </c>
      <c r="BA62" s="27">
        <v>40730</v>
      </c>
      <c r="BB62" s="27">
        <v>0</v>
      </c>
      <c r="BC62" s="27">
        <v>0</v>
      </c>
    </row>
    <row r="63" spans="1:55" s="197" customFormat="1" ht="37.5" x14ac:dyDescent="0.25">
      <c r="A63" s="27">
        <v>22</v>
      </c>
      <c r="B63" s="197" t="s">
        <v>512</v>
      </c>
      <c r="C63" s="197" t="s">
        <v>513</v>
      </c>
      <c r="D63" s="197" t="s">
        <v>514</v>
      </c>
      <c r="E63" s="197" t="s">
        <v>150</v>
      </c>
      <c r="F63" s="197" t="s">
        <v>298</v>
      </c>
      <c r="H63" s="60"/>
      <c r="K63" s="197">
        <v>1309</v>
      </c>
      <c r="L63" s="197">
        <v>4594</v>
      </c>
      <c r="M63" s="197">
        <v>701</v>
      </c>
      <c r="N63" s="197" t="s">
        <v>516</v>
      </c>
      <c r="O63" s="197">
        <v>727</v>
      </c>
      <c r="P63" s="197">
        <v>582</v>
      </c>
      <c r="Q63" s="197">
        <v>3285</v>
      </c>
      <c r="R63" s="197">
        <v>4594</v>
      </c>
      <c r="S63" s="197">
        <v>701</v>
      </c>
      <c r="T63" s="197">
        <v>0</v>
      </c>
      <c r="U63" s="19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197">
        <v>727</v>
      </c>
      <c r="AB63" s="197">
        <v>582</v>
      </c>
      <c r="AC63" s="197">
        <v>3285</v>
      </c>
      <c r="AD63" s="197">
        <v>4594</v>
      </c>
      <c r="AE63" s="197">
        <v>701</v>
      </c>
      <c r="AF63" s="197">
        <v>0</v>
      </c>
      <c r="AG63" s="196">
        <v>0</v>
      </c>
      <c r="AH63" s="196">
        <v>0</v>
      </c>
      <c r="AI63" s="196">
        <v>0</v>
      </c>
      <c r="AJ63" s="196">
        <v>0</v>
      </c>
      <c r="AK63" s="196">
        <v>0</v>
      </c>
      <c r="AL63" s="197">
        <v>727</v>
      </c>
      <c r="AM63" s="197">
        <v>582</v>
      </c>
      <c r="AN63" s="197">
        <v>3237</v>
      </c>
      <c r="AO63" s="197">
        <v>4546</v>
      </c>
      <c r="AP63" s="197">
        <v>701</v>
      </c>
      <c r="AQ63" s="197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5122</v>
      </c>
      <c r="AX63" s="27">
        <v>602</v>
      </c>
      <c r="AY63" s="27">
        <v>582</v>
      </c>
      <c r="AZ63" s="27">
        <v>3237</v>
      </c>
      <c r="BA63" s="27">
        <v>4421</v>
      </c>
      <c r="BB63" s="27">
        <v>701</v>
      </c>
      <c r="BC63" s="27">
        <v>0</v>
      </c>
    </row>
    <row r="64" spans="1:55" s="197" customFormat="1" ht="37.5" x14ac:dyDescent="0.25">
      <c r="A64" s="27">
        <v>23</v>
      </c>
      <c r="B64" s="197" t="s">
        <v>517</v>
      </c>
      <c r="C64" s="197" t="s">
        <v>518</v>
      </c>
      <c r="D64" s="197" t="s">
        <v>435</v>
      </c>
      <c r="E64" s="197" t="s">
        <v>519</v>
      </c>
      <c r="F64" s="197" t="s">
        <v>519</v>
      </c>
      <c r="H64" s="60"/>
      <c r="K64" s="197">
        <v>468</v>
      </c>
      <c r="L64" s="197">
        <v>1259</v>
      </c>
      <c r="M64" s="197">
        <v>0</v>
      </c>
      <c r="N64" s="197" t="s">
        <v>521</v>
      </c>
      <c r="O64" s="197">
        <v>324</v>
      </c>
      <c r="P64" s="197">
        <v>144</v>
      </c>
      <c r="Q64" s="197">
        <v>791</v>
      </c>
      <c r="R64" s="197">
        <v>1259</v>
      </c>
      <c r="S64" s="197">
        <v>0</v>
      </c>
      <c r="T64" s="197">
        <v>0</v>
      </c>
      <c r="U64" s="19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197">
        <v>324</v>
      </c>
      <c r="AB64" s="197">
        <v>144</v>
      </c>
      <c r="AC64" s="197">
        <v>791</v>
      </c>
      <c r="AD64" s="197">
        <v>1259</v>
      </c>
      <c r="AE64" s="197">
        <v>0</v>
      </c>
      <c r="AF64" s="197">
        <v>0</v>
      </c>
      <c r="AG64" s="196">
        <v>0</v>
      </c>
      <c r="AH64" s="196">
        <v>0</v>
      </c>
      <c r="AI64" s="196">
        <v>0</v>
      </c>
      <c r="AJ64" s="196">
        <v>0</v>
      </c>
      <c r="AK64" s="196">
        <v>0</v>
      </c>
      <c r="AL64" s="197">
        <v>324</v>
      </c>
      <c r="AM64" s="197">
        <v>144</v>
      </c>
      <c r="AN64" s="197">
        <v>791</v>
      </c>
      <c r="AO64" s="197">
        <v>1259</v>
      </c>
      <c r="AP64" s="197">
        <v>0</v>
      </c>
      <c r="AQ64" s="197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1248</v>
      </c>
      <c r="AX64" s="27">
        <v>324</v>
      </c>
      <c r="AY64" s="27">
        <v>144</v>
      </c>
      <c r="AZ64" s="27">
        <v>780</v>
      </c>
      <c r="BA64" s="27">
        <v>1248</v>
      </c>
      <c r="BB64" s="27">
        <v>0</v>
      </c>
      <c r="BC64" s="27">
        <v>0</v>
      </c>
    </row>
    <row r="65" spans="1:55" s="18" customFormat="1" ht="56.25" x14ac:dyDescent="0.25">
      <c r="A65" s="27">
        <v>33</v>
      </c>
      <c r="B65" s="27" t="s">
        <v>618</v>
      </c>
      <c r="C65" s="27" t="s">
        <v>619</v>
      </c>
      <c r="D65" s="27" t="s">
        <v>620</v>
      </c>
      <c r="E65" s="27" t="s">
        <v>76</v>
      </c>
      <c r="F65" s="27" t="s">
        <v>76</v>
      </c>
      <c r="G65" s="27"/>
      <c r="H65" s="32"/>
      <c r="I65" s="59"/>
      <c r="J65" s="35"/>
      <c r="K65" s="27">
        <v>763</v>
      </c>
      <c r="L65" s="27">
        <v>2580</v>
      </c>
      <c r="M65" s="27">
        <v>0</v>
      </c>
      <c r="N65" s="27" t="s">
        <v>621</v>
      </c>
      <c r="O65" s="27">
        <v>0</v>
      </c>
      <c r="P65" s="27">
        <v>61</v>
      </c>
      <c r="Q65" s="27">
        <v>0</v>
      </c>
      <c r="R65" s="27">
        <v>0</v>
      </c>
      <c r="S65" s="27">
        <v>0</v>
      </c>
      <c r="T65" s="27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3356</v>
      </c>
      <c r="AA65" s="27">
        <v>0</v>
      </c>
      <c r="AB65" s="27">
        <v>61</v>
      </c>
      <c r="AC65" s="27">
        <v>3295</v>
      </c>
      <c r="AD65" s="27">
        <v>3356</v>
      </c>
      <c r="AE65" s="27">
        <v>0</v>
      </c>
      <c r="AF65" s="27">
        <v>0</v>
      </c>
      <c r="AG65" s="58">
        <v>0</v>
      </c>
      <c r="AH65" s="58">
        <v>0</v>
      </c>
      <c r="AI65" s="58">
        <v>0</v>
      </c>
      <c r="AJ65" s="58">
        <v>0</v>
      </c>
      <c r="AK65" s="58">
        <v>0</v>
      </c>
      <c r="AL65" s="27">
        <v>0</v>
      </c>
      <c r="AM65" s="27">
        <v>61</v>
      </c>
      <c r="AN65" s="27">
        <v>3295</v>
      </c>
      <c r="AO65" s="27">
        <v>3356</v>
      </c>
      <c r="AP65" s="27">
        <v>0</v>
      </c>
      <c r="AQ65" s="27">
        <v>0</v>
      </c>
      <c r="AR65" s="58">
        <v>0</v>
      </c>
      <c r="AS65" s="58">
        <v>0</v>
      </c>
      <c r="AT65" s="58">
        <v>0</v>
      </c>
      <c r="AU65" s="58">
        <v>0</v>
      </c>
      <c r="AV65" s="58">
        <v>0</v>
      </c>
      <c r="AW65" s="58">
        <v>-3356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</row>
    <row r="66" spans="1:55" s="227" customFormat="1" ht="45.75" customHeight="1" x14ac:dyDescent="0.25">
      <c r="A66" s="27">
        <v>34</v>
      </c>
      <c r="B66" s="227" t="s">
        <v>522</v>
      </c>
      <c r="C66" s="218" t="s">
        <v>523</v>
      </c>
      <c r="D66" s="227" t="s">
        <v>524</v>
      </c>
      <c r="E66" s="227" t="s">
        <v>62</v>
      </c>
      <c r="F66" s="539" t="s">
        <v>62</v>
      </c>
      <c r="H66" s="60"/>
      <c r="J66" s="62"/>
      <c r="K66" s="227">
        <v>404</v>
      </c>
      <c r="L66" s="227">
        <v>647</v>
      </c>
      <c r="M66" s="227">
        <v>1868</v>
      </c>
      <c r="N66" s="227" t="s">
        <v>525</v>
      </c>
      <c r="O66" s="227">
        <v>179</v>
      </c>
      <c r="P66" s="227">
        <v>225</v>
      </c>
      <c r="Q66" s="227">
        <v>243</v>
      </c>
      <c r="R66" s="227">
        <v>647</v>
      </c>
      <c r="S66" s="227">
        <v>1868</v>
      </c>
      <c r="T66" s="227">
        <v>0</v>
      </c>
      <c r="U66" s="227">
        <v>0</v>
      </c>
      <c r="V66" s="227">
        <v>0</v>
      </c>
      <c r="W66" s="227">
        <v>0</v>
      </c>
      <c r="X66" s="227">
        <v>0</v>
      </c>
      <c r="Y66" s="227">
        <v>0</v>
      </c>
      <c r="Z66" s="227">
        <v>0</v>
      </c>
      <c r="AA66" s="227">
        <v>179</v>
      </c>
      <c r="AB66" s="227">
        <v>225</v>
      </c>
      <c r="AC66" s="227">
        <v>243</v>
      </c>
      <c r="AD66" s="227">
        <v>647</v>
      </c>
      <c r="AE66" s="227">
        <v>1868</v>
      </c>
      <c r="AF66" s="227">
        <v>0</v>
      </c>
      <c r="AG66" s="218">
        <v>0</v>
      </c>
      <c r="AH66" s="218">
        <v>0</v>
      </c>
      <c r="AI66" s="218">
        <v>0</v>
      </c>
      <c r="AJ66" s="218">
        <v>0</v>
      </c>
      <c r="AK66" s="218">
        <v>0</v>
      </c>
      <c r="AL66" s="227">
        <v>179</v>
      </c>
      <c r="AM66" s="227">
        <v>225</v>
      </c>
      <c r="AN66" s="227">
        <v>243</v>
      </c>
      <c r="AO66" s="227">
        <v>647</v>
      </c>
      <c r="AP66" s="227">
        <v>1868</v>
      </c>
      <c r="AQ66" s="227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27">
        <v>179</v>
      </c>
      <c r="AY66" s="27">
        <v>225</v>
      </c>
      <c r="AZ66" s="27">
        <v>243</v>
      </c>
      <c r="BA66" s="27">
        <v>647</v>
      </c>
      <c r="BB66" s="27">
        <v>1868</v>
      </c>
      <c r="BC66" s="27">
        <v>0</v>
      </c>
    </row>
    <row r="67" spans="1:55" s="197" customFormat="1" ht="34.5" customHeight="1" x14ac:dyDescent="0.25">
      <c r="A67" s="27">
        <v>35</v>
      </c>
      <c r="B67" s="197" t="s">
        <v>526</v>
      </c>
      <c r="C67" s="196" t="s">
        <v>527</v>
      </c>
      <c r="D67" s="197" t="s">
        <v>528</v>
      </c>
      <c r="E67" s="197" t="s">
        <v>529</v>
      </c>
      <c r="F67" s="539" t="s">
        <v>529</v>
      </c>
      <c r="H67" s="60"/>
      <c r="J67" s="62"/>
      <c r="K67" s="197">
        <v>1329</v>
      </c>
      <c r="L67" s="197">
        <v>4445</v>
      </c>
      <c r="M67" s="197">
        <v>0</v>
      </c>
      <c r="N67" s="197" t="s">
        <v>530</v>
      </c>
      <c r="O67" s="197">
        <v>619</v>
      </c>
      <c r="P67" s="197">
        <v>710</v>
      </c>
      <c r="Q67" s="197">
        <v>3116</v>
      </c>
      <c r="R67" s="197">
        <v>4445</v>
      </c>
      <c r="S67" s="197">
        <v>0</v>
      </c>
      <c r="T67" s="197">
        <v>0</v>
      </c>
      <c r="U67" s="197">
        <v>0</v>
      </c>
      <c r="V67" s="197">
        <f t="shared" ref="V67" si="17">V69+V70</f>
        <v>0</v>
      </c>
      <c r="W67" s="197">
        <v>0</v>
      </c>
      <c r="X67" s="197">
        <v>0</v>
      </c>
      <c r="Y67" s="197">
        <v>0</v>
      </c>
      <c r="Z67" s="197">
        <v>0</v>
      </c>
      <c r="AA67" s="197">
        <v>619</v>
      </c>
      <c r="AB67" s="197">
        <v>710</v>
      </c>
      <c r="AC67" s="197">
        <v>3116</v>
      </c>
      <c r="AD67" s="197">
        <v>4445</v>
      </c>
      <c r="AE67" s="197">
        <v>0</v>
      </c>
      <c r="AF67" s="197">
        <v>0</v>
      </c>
      <c r="AG67" s="196">
        <v>0</v>
      </c>
      <c r="AH67" s="196">
        <v>0</v>
      </c>
      <c r="AI67" s="196">
        <v>0</v>
      </c>
      <c r="AJ67" s="196">
        <v>0</v>
      </c>
      <c r="AK67" s="196">
        <v>0</v>
      </c>
      <c r="AL67" s="197">
        <v>619</v>
      </c>
      <c r="AM67" s="197">
        <v>710</v>
      </c>
      <c r="AN67" s="197">
        <v>3116</v>
      </c>
      <c r="AO67" s="197">
        <v>4445</v>
      </c>
      <c r="AP67" s="197">
        <v>0</v>
      </c>
      <c r="AQ67" s="197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27">
        <v>619</v>
      </c>
      <c r="AY67" s="27">
        <v>710</v>
      </c>
      <c r="AZ67" s="27">
        <v>3116</v>
      </c>
      <c r="BA67" s="27">
        <v>4445</v>
      </c>
      <c r="BB67" s="27">
        <v>0</v>
      </c>
      <c r="BC67" s="27">
        <v>0</v>
      </c>
    </row>
    <row r="68" spans="1:55" s="197" customFormat="1" ht="56.25" x14ac:dyDescent="0.25">
      <c r="A68" s="27">
        <v>36</v>
      </c>
      <c r="B68" s="197" t="s">
        <v>531</v>
      </c>
      <c r="C68" s="196" t="s">
        <v>532</v>
      </c>
      <c r="D68" s="197" t="s">
        <v>533</v>
      </c>
      <c r="E68" s="197" t="s">
        <v>39</v>
      </c>
      <c r="F68" s="539" t="s">
        <v>39</v>
      </c>
      <c r="H68" s="60"/>
      <c r="J68" s="62"/>
      <c r="K68" s="197">
        <v>0</v>
      </c>
      <c r="L68" s="197">
        <v>0</v>
      </c>
      <c r="M68" s="197">
        <v>2719</v>
      </c>
      <c r="N68" s="197" t="s">
        <v>534</v>
      </c>
      <c r="O68" s="197">
        <v>0</v>
      </c>
      <c r="P68" s="197">
        <v>0</v>
      </c>
      <c r="Q68" s="197">
        <v>0</v>
      </c>
      <c r="R68" s="197">
        <v>0</v>
      </c>
      <c r="S68" s="197">
        <v>2719</v>
      </c>
      <c r="T68" s="197">
        <v>0</v>
      </c>
      <c r="U68" s="197">
        <v>0</v>
      </c>
      <c r="V68" s="197">
        <v>0</v>
      </c>
      <c r="W68" s="197">
        <v>0</v>
      </c>
      <c r="X68" s="197">
        <v>0</v>
      </c>
      <c r="Y68" s="197">
        <v>0</v>
      </c>
      <c r="Z68" s="197">
        <v>0</v>
      </c>
      <c r="AA68" s="197">
        <v>0</v>
      </c>
      <c r="AB68" s="197">
        <v>0</v>
      </c>
      <c r="AC68" s="197">
        <v>0</v>
      </c>
      <c r="AD68" s="197">
        <v>0</v>
      </c>
      <c r="AE68" s="197">
        <v>2719</v>
      </c>
      <c r="AF68" s="197">
        <v>0</v>
      </c>
      <c r="AG68" s="196">
        <v>0</v>
      </c>
      <c r="AH68" s="196">
        <v>0</v>
      </c>
      <c r="AI68" s="196">
        <v>0</v>
      </c>
      <c r="AJ68" s="196">
        <v>0</v>
      </c>
      <c r="AK68" s="196">
        <v>0</v>
      </c>
      <c r="AL68" s="197">
        <v>0</v>
      </c>
      <c r="AM68" s="197">
        <v>0</v>
      </c>
      <c r="AN68" s="197">
        <v>0</v>
      </c>
      <c r="AO68" s="197">
        <v>0</v>
      </c>
      <c r="AP68" s="197">
        <v>2719</v>
      </c>
      <c r="AQ68" s="197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2719</v>
      </c>
      <c r="BC68" s="27">
        <v>0</v>
      </c>
    </row>
    <row r="69" spans="1:55" s="197" customFormat="1" ht="37.5" x14ac:dyDescent="0.25">
      <c r="A69" s="27">
        <v>37</v>
      </c>
      <c r="B69" s="197" t="s">
        <v>535</v>
      </c>
      <c r="C69" s="197" t="s">
        <v>536</v>
      </c>
      <c r="D69" s="197" t="s">
        <v>514</v>
      </c>
      <c r="E69" s="197" t="s">
        <v>169</v>
      </c>
      <c r="F69" s="539" t="s">
        <v>169</v>
      </c>
      <c r="H69" s="60"/>
      <c r="K69" s="197">
        <v>296</v>
      </c>
      <c r="L69" s="197">
        <v>796</v>
      </c>
      <c r="M69" s="197">
        <v>1918</v>
      </c>
      <c r="N69" s="197" t="s">
        <v>537</v>
      </c>
      <c r="O69" s="197">
        <v>55</v>
      </c>
      <c r="P69" s="197">
        <v>241</v>
      </c>
      <c r="Q69" s="197">
        <v>500</v>
      </c>
      <c r="R69" s="197">
        <v>796</v>
      </c>
      <c r="S69" s="197">
        <v>1918</v>
      </c>
      <c r="T69" s="197">
        <v>0</v>
      </c>
      <c r="U69" s="197">
        <v>0</v>
      </c>
      <c r="V69" s="197">
        <v>0</v>
      </c>
      <c r="W69" s="197">
        <v>0</v>
      </c>
      <c r="X69" s="197">
        <v>0</v>
      </c>
      <c r="Y69" s="197">
        <v>0</v>
      </c>
      <c r="Z69" s="197">
        <v>0</v>
      </c>
      <c r="AA69" s="197">
        <v>55</v>
      </c>
      <c r="AB69" s="197">
        <v>241</v>
      </c>
      <c r="AC69" s="197">
        <v>500</v>
      </c>
      <c r="AD69" s="197">
        <v>796</v>
      </c>
      <c r="AE69" s="197">
        <v>1918</v>
      </c>
      <c r="AF69" s="197">
        <v>0</v>
      </c>
      <c r="AG69" s="196">
        <v>0</v>
      </c>
      <c r="AH69" s="196">
        <v>0</v>
      </c>
      <c r="AI69" s="196">
        <v>0</v>
      </c>
      <c r="AJ69" s="196">
        <v>0</v>
      </c>
      <c r="AK69" s="196">
        <v>0</v>
      </c>
      <c r="AL69" s="197">
        <v>55</v>
      </c>
      <c r="AM69" s="197">
        <v>241</v>
      </c>
      <c r="AN69" s="197">
        <v>500</v>
      </c>
      <c r="AO69" s="197">
        <v>796</v>
      </c>
      <c r="AP69" s="197">
        <v>1918</v>
      </c>
      <c r="AQ69" s="197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27">
        <v>55</v>
      </c>
      <c r="AY69" s="27">
        <v>241</v>
      </c>
      <c r="AZ69" s="27">
        <v>500</v>
      </c>
      <c r="BA69" s="27">
        <v>796</v>
      </c>
      <c r="BB69" s="27">
        <v>1918</v>
      </c>
      <c r="BC69" s="27">
        <v>0</v>
      </c>
    </row>
    <row r="70" spans="1:55" s="197" customFormat="1" ht="56.25" x14ac:dyDescent="0.25">
      <c r="A70" s="27">
        <v>38</v>
      </c>
      <c r="B70" s="197" t="s">
        <v>538</v>
      </c>
      <c r="C70" s="197" t="s">
        <v>539</v>
      </c>
      <c r="D70" s="197" t="s">
        <v>435</v>
      </c>
      <c r="E70" s="197" t="s">
        <v>288</v>
      </c>
      <c r="F70" s="539" t="s">
        <v>288</v>
      </c>
      <c r="H70" s="60"/>
      <c r="K70" s="197">
        <v>4312</v>
      </c>
      <c r="L70" s="197">
        <v>9821</v>
      </c>
      <c r="M70" s="197">
        <v>0</v>
      </c>
      <c r="N70" s="197" t="s">
        <v>540</v>
      </c>
      <c r="O70" s="197">
        <v>1263</v>
      </c>
      <c r="P70" s="197">
        <v>3049</v>
      </c>
      <c r="Q70" s="197">
        <v>5509</v>
      </c>
      <c r="R70" s="197">
        <v>9821</v>
      </c>
      <c r="S70" s="197">
        <v>0</v>
      </c>
      <c r="T70" s="197">
        <v>0</v>
      </c>
      <c r="U70" s="197">
        <f>U71+U74</f>
        <v>0</v>
      </c>
      <c r="V70" s="67">
        <f>V71+V74</f>
        <v>0</v>
      </c>
      <c r="W70" s="67">
        <f>W71+W74</f>
        <v>0</v>
      </c>
      <c r="X70" s="67">
        <v>0</v>
      </c>
      <c r="Y70" s="67">
        <f>Y71+Y74</f>
        <v>0</v>
      </c>
      <c r="Z70" s="67">
        <v>0</v>
      </c>
      <c r="AA70" s="197">
        <v>1263</v>
      </c>
      <c r="AB70" s="197">
        <v>3049</v>
      </c>
      <c r="AC70" s="197">
        <v>5509</v>
      </c>
      <c r="AD70" s="197">
        <v>9821</v>
      </c>
      <c r="AE70" s="197">
        <v>0</v>
      </c>
      <c r="AF70" s="197">
        <v>0</v>
      </c>
      <c r="AG70" s="196">
        <v>0</v>
      </c>
      <c r="AH70" s="196">
        <v>0</v>
      </c>
      <c r="AI70" s="196">
        <v>0</v>
      </c>
      <c r="AJ70" s="196">
        <v>0</v>
      </c>
      <c r="AK70" s="196">
        <v>0</v>
      </c>
      <c r="AL70" s="197">
        <v>1263</v>
      </c>
      <c r="AM70" s="197">
        <v>3049</v>
      </c>
      <c r="AN70" s="197">
        <v>5509</v>
      </c>
      <c r="AO70" s="197">
        <v>9821</v>
      </c>
      <c r="AP70" s="197">
        <v>0</v>
      </c>
      <c r="AQ70" s="197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27">
        <v>1263</v>
      </c>
      <c r="AY70" s="27">
        <v>3049</v>
      </c>
      <c r="AZ70" s="27">
        <v>5509</v>
      </c>
      <c r="BA70" s="27">
        <v>9821</v>
      </c>
      <c r="BB70" s="27">
        <v>0</v>
      </c>
      <c r="BC70" s="27">
        <v>0</v>
      </c>
    </row>
    <row r="71" spans="1:55" s="197" customFormat="1" ht="57.75" customHeight="1" x14ac:dyDescent="0.25">
      <c r="A71" s="27">
        <v>39</v>
      </c>
      <c r="B71" s="197" t="s">
        <v>541</v>
      </c>
      <c r="C71" s="197" t="s">
        <v>542</v>
      </c>
      <c r="D71" s="197" t="s">
        <v>435</v>
      </c>
      <c r="E71" s="197" t="s">
        <v>182</v>
      </c>
      <c r="F71" s="539" t="s">
        <v>182</v>
      </c>
      <c r="H71" s="60"/>
      <c r="K71" s="197">
        <v>780</v>
      </c>
      <c r="L71" s="197">
        <v>1660</v>
      </c>
      <c r="M71" s="197">
        <v>1595</v>
      </c>
      <c r="N71" s="197" t="s">
        <v>543</v>
      </c>
      <c r="O71" s="197">
        <v>134</v>
      </c>
      <c r="P71" s="197">
        <v>646</v>
      </c>
      <c r="Q71" s="197">
        <v>880</v>
      </c>
      <c r="R71" s="197">
        <v>1660</v>
      </c>
      <c r="S71" s="197">
        <v>1595</v>
      </c>
      <c r="T71" s="197">
        <v>0</v>
      </c>
      <c r="U71" s="197">
        <f>U75+U76</f>
        <v>0</v>
      </c>
      <c r="V71" s="67">
        <f>V75+V76</f>
        <v>0</v>
      </c>
      <c r="W71" s="67">
        <f t="shared" ref="W71:Y71" si="18">W75+W76</f>
        <v>0</v>
      </c>
      <c r="X71" s="67">
        <v>0</v>
      </c>
      <c r="Y71" s="67">
        <f t="shared" si="18"/>
        <v>0</v>
      </c>
      <c r="Z71" s="67">
        <v>0</v>
      </c>
      <c r="AA71" s="197">
        <v>134</v>
      </c>
      <c r="AB71" s="197">
        <v>646</v>
      </c>
      <c r="AC71" s="197">
        <v>880</v>
      </c>
      <c r="AD71" s="197">
        <v>1660</v>
      </c>
      <c r="AE71" s="197">
        <v>1595</v>
      </c>
      <c r="AF71" s="197">
        <v>0</v>
      </c>
      <c r="AG71" s="196">
        <v>0</v>
      </c>
      <c r="AH71" s="196">
        <v>0</v>
      </c>
      <c r="AI71" s="196">
        <v>0</v>
      </c>
      <c r="AJ71" s="196">
        <v>0</v>
      </c>
      <c r="AK71" s="196">
        <v>0</v>
      </c>
      <c r="AL71" s="197">
        <v>134</v>
      </c>
      <c r="AM71" s="197">
        <v>646</v>
      </c>
      <c r="AN71" s="197">
        <v>880</v>
      </c>
      <c r="AO71" s="197">
        <v>1660</v>
      </c>
      <c r="AP71" s="197">
        <v>1595</v>
      </c>
      <c r="AQ71" s="197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27">
        <v>134</v>
      </c>
      <c r="AY71" s="27">
        <v>646</v>
      </c>
      <c r="AZ71" s="27">
        <v>880</v>
      </c>
      <c r="BA71" s="27">
        <v>1660</v>
      </c>
      <c r="BB71" s="27">
        <v>1595</v>
      </c>
      <c r="BC71" s="27">
        <v>0</v>
      </c>
    </row>
    <row r="72" spans="1:55" s="197" customFormat="1" ht="70.5" customHeight="1" x14ac:dyDescent="0.25">
      <c r="A72" s="27">
        <v>40</v>
      </c>
      <c r="B72" s="197" t="s">
        <v>544</v>
      </c>
      <c r="C72" s="197" t="s">
        <v>545</v>
      </c>
      <c r="D72" s="197" t="s">
        <v>546</v>
      </c>
      <c r="E72" s="197" t="s">
        <v>182</v>
      </c>
      <c r="F72" s="539" t="s">
        <v>182</v>
      </c>
      <c r="H72" s="60"/>
      <c r="K72" s="197">
        <v>268</v>
      </c>
      <c r="L72" s="197">
        <v>1533</v>
      </c>
      <c r="M72" s="197">
        <v>0</v>
      </c>
      <c r="N72" s="197" t="s">
        <v>547</v>
      </c>
      <c r="O72" s="197">
        <v>0</v>
      </c>
      <c r="P72" s="197">
        <v>191</v>
      </c>
      <c r="Q72" s="197">
        <v>725</v>
      </c>
      <c r="R72" s="197">
        <v>916</v>
      </c>
      <c r="S72" s="197">
        <v>0</v>
      </c>
      <c r="T72" s="197">
        <v>0</v>
      </c>
      <c r="U72" s="19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197">
        <v>0</v>
      </c>
      <c r="AB72" s="197">
        <v>191</v>
      </c>
      <c r="AC72" s="197">
        <v>725</v>
      </c>
      <c r="AD72" s="197">
        <v>916</v>
      </c>
      <c r="AE72" s="197">
        <v>0</v>
      </c>
      <c r="AF72" s="197">
        <v>0</v>
      </c>
      <c r="AG72" s="196">
        <v>0</v>
      </c>
      <c r="AH72" s="196">
        <v>0</v>
      </c>
      <c r="AI72" s="196">
        <v>0</v>
      </c>
      <c r="AJ72" s="196">
        <v>0</v>
      </c>
      <c r="AK72" s="196">
        <v>0</v>
      </c>
      <c r="AL72" s="197">
        <v>0</v>
      </c>
      <c r="AM72" s="197">
        <v>191</v>
      </c>
      <c r="AN72" s="197">
        <v>725</v>
      </c>
      <c r="AO72" s="197">
        <v>916</v>
      </c>
      <c r="AP72" s="197">
        <v>0</v>
      </c>
      <c r="AQ72" s="197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27">
        <v>0</v>
      </c>
      <c r="AY72" s="27">
        <v>191</v>
      </c>
      <c r="AZ72" s="27">
        <v>725</v>
      </c>
      <c r="BA72" s="27">
        <v>916</v>
      </c>
      <c r="BB72" s="27">
        <v>0</v>
      </c>
      <c r="BC72" s="27">
        <v>0</v>
      </c>
    </row>
    <row r="73" spans="1:55" s="197" customFormat="1" ht="126" customHeight="1" x14ac:dyDescent="0.25">
      <c r="A73" s="27">
        <v>41</v>
      </c>
      <c r="B73" s="197" t="s">
        <v>544</v>
      </c>
      <c r="C73" s="197" t="s">
        <v>548</v>
      </c>
      <c r="D73" s="197" t="s">
        <v>549</v>
      </c>
      <c r="E73" s="197" t="s">
        <v>182</v>
      </c>
      <c r="F73" s="539" t="s">
        <v>182</v>
      </c>
      <c r="H73" s="51"/>
      <c r="I73" s="63"/>
      <c r="J73" s="33"/>
      <c r="K73" s="197">
        <v>77</v>
      </c>
      <c r="L73" s="197">
        <v>617</v>
      </c>
      <c r="M73" s="197">
        <v>0</v>
      </c>
      <c r="N73" s="197" t="s">
        <v>550</v>
      </c>
      <c r="O73" s="197">
        <v>0</v>
      </c>
      <c r="P73" s="197">
        <v>42</v>
      </c>
      <c r="Q73" s="197">
        <v>454</v>
      </c>
      <c r="R73" s="197">
        <v>496</v>
      </c>
      <c r="S73" s="197">
        <v>0</v>
      </c>
      <c r="T73" s="197">
        <v>0</v>
      </c>
      <c r="U73" s="19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197">
        <v>0</v>
      </c>
      <c r="AB73" s="197">
        <v>42</v>
      </c>
      <c r="AC73" s="197">
        <v>454</v>
      </c>
      <c r="AD73" s="197">
        <v>496</v>
      </c>
      <c r="AE73" s="197">
        <v>0</v>
      </c>
      <c r="AF73" s="197">
        <v>0</v>
      </c>
      <c r="AG73" s="196">
        <v>0</v>
      </c>
      <c r="AH73" s="196">
        <v>0</v>
      </c>
      <c r="AI73" s="196">
        <v>0</v>
      </c>
      <c r="AJ73" s="196">
        <v>0</v>
      </c>
      <c r="AK73" s="196">
        <v>0</v>
      </c>
      <c r="AL73" s="197">
        <v>0</v>
      </c>
      <c r="AM73" s="197">
        <v>42</v>
      </c>
      <c r="AN73" s="197">
        <v>454</v>
      </c>
      <c r="AO73" s="197">
        <v>496</v>
      </c>
      <c r="AP73" s="197">
        <v>0</v>
      </c>
      <c r="AQ73" s="197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27">
        <v>0</v>
      </c>
      <c r="AY73" s="27">
        <v>42</v>
      </c>
      <c r="AZ73" s="27">
        <v>454</v>
      </c>
      <c r="BA73" s="27">
        <v>496</v>
      </c>
      <c r="BB73" s="27">
        <v>0</v>
      </c>
      <c r="BC73" s="27">
        <v>0</v>
      </c>
    </row>
    <row r="74" spans="1:55" s="197" customFormat="1" ht="56.25" x14ac:dyDescent="0.25">
      <c r="A74" s="27">
        <v>42</v>
      </c>
      <c r="B74" s="197" t="s">
        <v>551</v>
      </c>
      <c r="C74" s="197" t="s">
        <v>552</v>
      </c>
      <c r="D74" s="197" t="s">
        <v>553</v>
      </c>
      <c r="E74" s="197" t="s">
        <v>288</v>
      </c>
      <c r="F74" s="539" t="s">
        <v>288</v>
      </c>
      <c r="H74" s="60"/>
      <c r="K74" s="197">
        <f>K76+K77</f>
        <v>4694</v>
      </c>
      <c r="L74" s="197">
        <f>L76+L77</f>
        <v>12438</v>
      </c>
      <c r="M74" s="197">
        <f>M76+M77</f>
        <v>0</v>
      </c>
      <c r="N74" s="197" t="s">
        <v>554</v>
      </c>
      <c r="O74" s="197">
        <f t="shared" ref="O74:T74" si="19">O76+O77</f>
        <v>2013</v>
      </c>
      <c r="P74" s="197">
        <f t="shared" si="19"/>
        <v>1877</v>
      </c>
      <c r="Q74" s="197">
        <f t="shared" si="19"/>
        <v>7744</v>
      </c>
      <c r="R74" s="197">
        <f t="shared" si="19"/>
        <v>11634</v>
      </c>
      <c r="S74" s="197">
        <f t="shared" si="19"/>
        <v>0</v>
      </c>
      <c r="T74" s="197">
        <f t="shared" si="19"/>
        <v>509</v>
      </c>
      <c r="U74" s="197">
        <f>U76+U77</f>
        <v>0</v>
      </c>
      <c r="V74" s="67">
        <f t="shared" ref="V74:AF74" si="20">V76+V77</f>
        <v>0</v>
      </c>
      <c r="W74" s="67">
        <f t="shared" si="20"/>
        <v>0</v>
      </c>
      <c r="X74" s="67">
        <f t="shared" si="20"/>
        <v>0</v>
      </c>
      <c r="Y74" s="67">
        <f t="shared" si="20"/>
        <v>0</v>
      </c>
      <c r="Z74" s="67">
        <f t="shared" si="20"/>
        <v>0</v>
      </c>
      <c r="AA74" s="197">
        <f t="shared" si="20"/>
        <v>2013</v>
      </c>
      <c r="AB74" s="197">
        <f t="shared" si="20"/>
        <v>1877</v>
      </c>
      <c r="AC74" s="197">
        <f t="shared" si="20"/>
        <v>7744</v>
      </c>
      <c r="AD74" s="197">
        <f t="shared" si="20"/>
        <v>11634</v>
      </c>
      <c r="AE74" s="197">
        <f t="shared" si="20"/>
        <v>0</v>
      </c>
      <c r="AF74" s="197">
        <f t="shared" si="20"/>
        <v>509</v>
      </c>
      <c r="AG74" s="196">
        <v>0</v>
      </c>
      <c r="AH74" s="196">
        <v>0</v>
      </c>
      <c r="AI74" s="196">
        <v>0</v>
      </c>
      <c r="AJ74" s="196">
        <v>0</v>
      </c>
      <c r="AK74" s="196">
        <v>0</v>
      </c>
      <c r="AL74" s="197">
        <f t="shared" ref="AL74:AQ74" si="21">AL76+AL77</f>
        <v>2013</v>
      </c>
      <c r="AM74" s="197">
        <f t="shared" si="21"/>
        <v>1877</v>
      </c>
      <c r="AN74" s="197">
        <f t="shared" si="21"/>
        <v>7744</v>
      </c>
      <c r="AO74" s="197">
        <f t="shared" si="21"/>
        <v>11634</v>
      </c>
      <c r="AP74" s="197">
        <f t="shared" si="21"/>
        <v>0</v>
      </c>
      <c r="AQ74" s="197">
        <f t="shared" si="21"/>
        <v>509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27">
        <f t="shared" ref="AX74:BA74" si="22">AX76+AX77</f>
        <v>2013</v>
      </c>
      <c r="AY74" s="27">
        <f t="shared" si="22"/>
        <v>1877</v>
      </c>
      <c r="AZ74" s="27">
        <f t="shared" si="22"/>
        <v>7744</v>
      </c>
      <c r="BA74" s="27">
        <f t="shared" si="22"/>
        <v>11634</v>
      </c>
      <c r="BB74" s="27">
        <v>0</v>
      </c>
      <c r="BC74" s="197">
        <v>509</v>
      </c>
    </row>
    <row r="75" spans="1:55" s="227" customFormat="1" ht="37.5" x14ac:dyDescent="0.25">
      <c r="A75" s="27"/>
      <c r="C75" s="227" t="s">
        <v>555</v>
      </c>
      <c r="F75" s="539"/>
      <c r="H75" s="60"/>
      <c r="V75" s="67"/>
      <c r="W75" s="67"/>
      <c r="X75" s="67"/>
      <c r="Y75" s="67"/>
      <c r="Z75" s="67"/>
      <c r="AG75" s="218">
        <v>0</v>
      </c>
      <c r="AH75" s="218">
        <v>0</v>
      </c>
      <c r="AI75" s="218">
        <v>0</v>
      </c>
      <c r="AJ75" s="218">
        <v>0</v>
      </c>
      <c r="AK75" s="2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27">
        <v>0</v>
      </c>
      <c r="AY75" s="27">
        <v>0</v>
      </c>
      <c r="AZ75" s="27">
        <v>0</v>
      </c>
      <c r="BA75" s="27">
        <v>0</v>
      </c>
      <c r="BB75" s="27">
        <v>0</v>
      </c>
      <c r="BC75" s="27">
        <v>0</v>
      </c>
    </row>
    <row r="76" spans="1:55" s="227" customFormat="1" ht="56.25" x14ac:dyDescent="0.25">
      <c r="A76" s="27"/>
      <c r="C76" s="227" t="s">
        <v>556</v>
      </c>
      <c r="E76" s="227" t="s">
        <v>288</v>
      </c>
      <c r="F76" s="539" t="s">
        <v>288</v>
      </c>
      <c r="H76" s="60"/>
      <c r="K76" s="227">
        <v>1996</v>
      </c>
      <c r="L76" s="227">
        <v>2590</v>
      </c>
      <c r="M76" s="227">
        <v>0</v>
      </c>
      <c r="N76" s="227" t="s">
        <v>557</v>
      </c>
      <c r="O76" s="227">
        <v>1192</v>
      </c>
      <c r="P76" s="227">
        <v>0</v>
      </c>
      <c r="Q76" s="227">
        <v>594</v>
      </c>
      <c r="R76" s="227">
        <v>1786</v>
      </c>
      <c r="S76" s="227">
        <v>0</v>
      </c>
      <c r="T76" s="227">
        <v>509</v>
      </c>
      <c r="U76" s="22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227">
        <v>1192</v>
      </c>
      <c r="AB76" s="227">
        <v>0</v>
      </c>
      <c r="AC76" s="227">
        <v>594</v>
      </c>
      <c r="AD76" s="227">
        <v>1786</v>
      </c>
      <c r="AE76" s="227">
        <v>0</v>
      </c>
      <c r="AF76" s="227">
        <v>509</v>
      </c>
      <c r="AG76" s="218">
        <v>0</v>
      </c>
      <c r="AH76" s="218">
        <v>0</v>
      </c>
      <c r="AI76" s="218">
        <v>0</v>
      </c>
      <c r="AJ76" s="218">
        <v>0</v>
      </c>
      <c r="AK76" s="218">
        <v>0</v>
      </c>
      <c r="AL76" s="227">
        <v>1192</v>
      </c>
      <c r="AM76" s="227">
        <v>0</v>
      </c>
      <c r="AN76" s="227">
        <v>594</v>
      </c>
      <c r="AO76" s="227">
        <v>1786</v>
      </c>
      <c r="AP76" s="227">
        <v>0</v>
      </c>
      <c r="AQ76" s="227">
        <v>509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27">
        <v>1192</v>
      </c>
      <c r="AY76" s="27">
        <v>0</v>
      </c>
      <c r="AZ76" s="27">
        <v>594</v>
      </c>
      <c r="BA76" s="27">
        <v>1786</v>
      </c>
      <c r="BB76" s="27">
        <v>0</v>
      </c>
      <c r="BC76" s="27">
        <v>509</v>
      </c>
    </row>
    <row r="77" spans="1:55" s="227" customFormat="1" ht="56.25" x14ac:dyDescent="0.25">
      <c r="A77" s="27"/>
      <c r="C77" s="227" t="s">
        <v>558</v>
      </c>
      <c r="E77" s="227" t="s">
        <v>288</v>
      </c>
      <c r="F77" s="539" t="s">
        <v>288</v>
      </c>
      <c r="H77" s="60"/>
      <c r="K77" s="227">
        <v>2698</v>
      </c>
      <c r="L77" s="227">
        <v>9848</v>
      </c>
      <c r="M77" s="227">
        <v>0</v>
      </c>
      <c r="N77" s="227" t="s">
        <v>559</v>
      </c>
      <c r="O77" s="227">
        <v>821</v>
      </c>
      <c r="P77" s="227">
        <v>1877</v>
      </c>
      <c r="Q77" s="227">
        <v>7150</v>
      </c>
      <c r="R77" s="227">
        <v>9848</v>
      </c>
      <c r="S77" s="227">
        <v>0</v>
      </c>
      <c r="T77" s="227">
        <v>0</v>
      </c>
      <c r="U77" s="22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227">
        <v>821</v>
      </c>
      <c r="AB77" s="227">
        <v>1877</v>
      </c>
      <c r="AC77" s="227">
        <v>7150</v>
      </c>
      <c r="AD77" s="227">
        <v>9848</v>
      </c>
      <c r="AE77" s="227">
        <v>0</v>
      </c>
      <c r="AF77" s="227">
        <v>0</v>
      </c>
      <c r="AG77" s="218">
        <v>0</v>
      </c>
      <c r="AH77" s="218">
        <v>0</v>
      </c>
      <c r="AI77" s="218">
        <v>0</v>
      </c>
      <c r="AJ77" s="218">
        <v>0</v>
      </c>
      <c r="AK77" s="218">
        <v>0</v>
      </c>
      <c r="AL77" s="227">
        <v>821</v>
      </c>
      <c r="AM77" s="227">
        <v>1877</v>
      </c>
      <c r="AN77" s="227">
        <v>7150</v>
      </c>
      <c r="AO77" s="227">
        <v>9848</v>
      </c>
      <c r="AP77" s="227">
        <v>0</v>
      </c>
      <c r="AQ77" s="227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27">
        <v>821</v>
      </c>
      <c r="AY77" s="27">
        <v>1877</v>
      </c>
      <c r="AZ77" s="27">
        <v>7150</v>
      </c>
      <c r="BA77" s="27">
        <v>9848</v>
      </c>
      <c r="BB77" s="27">
        <v>0</v>
      </c>
      <c r="BC77" s="27">
        <v>0</v>
      </c>
    </row>
    <row r="78" spans="1:55" s="197" customFormat="1" ht="37.5" x14ac:dyDescent="0.25">
      <c r="A78" s="27">
        <v>43</v>
      </c>
      <c r="B78" s="197" t="s">
        <v>560</v>
      </c>
      <c r="C78" s="197" t="s">
        <v>561</v>
      </c>
      <c r="D78" s="197" t="s">
        <v>562</v>
      </c>
      <c r="E78" s="197" t="s">
        <v>169</v>
      </c>
      <c r="F78" s="539" t="s">
        <v>169</v>
      </c>
      <c r="H78" s="60"/>
      <c r="K78" s="197">
        <v>1186</v>
      </c>
      <c r="L78" s="197">
        <v>1721</v>
      </c>
      <c r="M78" s="197">
        <v>620</v>
      </c>
      <c r="N78" s="197" t="s">
        <v>563</v>
      </c>
      <c r="O78" s="197">
        <v>279</v>
      </c>
      <c r="P78" s="197">
        <v>904</v>
      </c>
      <c r="Q78" s="197">
        <v>535</v>
      </c>
      <c r="R78" s="197">
        <v>1718</v>
      </c>
      <c r="S78" s="197">
        <v>620</v>
      </c>
      <c r="T78" s="197">
        <v>0</v>
      </c>
      <c r="U78" s="19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197">
        <v>279</v>
      </c>
      <c r="AB78" s="197">
        <v>904</v>
      </c>
      <c r="AC78" s="197">
        <v>535</v>
      </c>
      <c r="AD78" s="197">
        <v>1718</v>
      </c>
      <c r="AE78" s="197">
        <v>620</v>
      </c>
      <c r="AF78" s="197">
        <v>0</v>
      </c>
      <c r="AG78" s="196">
        <v>0</v>
      </c>
      <c r="AH78" s="196">
        <v>0</v>
      </c>
      <c r="AI78" s="196">
        <v>0</v>
      </c>
      <c r="AJ78" s="196">
        <v>0</v>
      </c>
      <c r="AK78" s="196">
        <v>0</v>
      </c>
      <c r="AL78" s="197">
        <v>279</v>
      </c>
      <c r="AM78" s="197">
        <v>904</v>
      </c>
      <c r="AN78" s="197">
        <v>535</v>
      </c>
      <c r="AO78" s="197">
        <v>1718</v>
      </c>
      <c r="AP78" s="197">
        <v>620</v>
      </c>
      <c r="AQ78" s="197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27">
        <v>279</v>
      </c>
      <c r="AY78" s="27">
        <v>904</v>
      </c>
      <c r="AZ78" s="27">
        <v>535</v>
      </c>
      <c r="BA78" s="27">
        <v>1718</v>
      </c>
      <c r="BB78" s="27">
        <v>620</v>
      </c>
      <c r="BC78" s="27">
        <v>0</v>
      </c>
    </row>
    <row r="79" spans="1:55" s="197" customFormat="1" ht="31.5" customHeight="1" x14ac:dyDescent="0.25">
      <c r="A79" s="27">
        <v>44</v>
      </c>
      <c r="B79" s="197" t="s">
        <v>564</v>
      </c>
      <c r="C79" s="197" t="s">
        <v>565</v>
      </c>
      <c r="D79" s="197" t="s">
        <v>435</v>
      </c>
      <c r="E79" s="197" t="s">
        <v>108</v>
      </c>
      <c r="F79" s="539" t="s">
        <v>108</v>
      </c>
      <c r="H79" s="60"/>
      <c r="K79" s="197">
        <v>1292</v>
      </c>
      <c r="L79" s="197">
        <v>2559</v>
      </c>
      <c r="M79" s="197">
        <v>8701</v>
      </c>
      <c r="N79" s="197" t="s">
        <v>566</v>
      </c>
      <c r="O79" s="197">
        <v>435</v>
      </c>
      <c r="P79" s="197">
        <v>857</v>
      </c>
      <c r="Q79" s="197">
        <v>1237</v>
      </c>
      <c r="R79" s="197">
        <v>2529</v>
      </c>
      <c r="S79" s="197">
        <v>8701</v>
      </c>
      <c r="T79" s="197">
        <v>0</v>
      </c>
      <c r="U79" s="19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197">
        <v>435</v>
      </c>
      <c r="AB79" s="197">
        <v>857</v>
      </c>
      <c r="AC79" s="197">
        <v>1237</v>
      </c>
      <c r="AD79" s="197">
        <v>2529</v>
      </c>
      <c r="AE79" s="197">
        <v>8701</v>
      </c>
      <c r="AF79" s="197">
        <v>0</v>
      </c>
      <c r="AG79" s="196">
        <v>0</v>
      </c>
      <c r="AH79" s="196">
        <v>0</v>
      </c>
      <c r="AI79" s="196">
        <v>0</v>
      </c>
      <c r="AJ79" s="196">
        <v>0</v>
      </c>
      <c r="AK79" s="196">
        <v>0</v>
      </c>
      <c r="AL79" s="197">
        <v>435</v>
      </c>
      <c r="AM79" s="197">
        <v>857</v>
      </c>
      <c r="AN79" s="197">
        <v>1237</v>
      </c>
      <c r="AO79" s="197">
        <v>2529</v>
      </c>
      <c r="AP79" s="197">
        <v>8701</v>
      </c>
      <c r="AQ79" s="196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27">
        <v>435</v>
      </c>
      <c r="AY79" s="27">
        <v>857</v>
      </c>
      <c r="AZ79" s="27">
        <v>1237</v>
      </c>
      <c r="BA79" s="27">
        <v>2529</v>
      </c>
      <c r="BB79" s="27">
        <v>8701</v>
      </c>
      <c r="BC79" s="18">
        <v>0</v>
      </c>
    </row>
    <row r="80" spans="1:55" s="197" customFormat="1" ht="75" x14ac:dyDescent="0.25">
      <c r="A80" s="27">
        <v>45</v>
      </c>
      <c r="B80" s="197" t="s">
        <v>567</v>
      </c>
      <c r="C80" s="197" t="s">
        <v>568</v>
      </c>
      <c r="D80" s="197" t="s">
        <v>569</v>
      </c>
      <c r="E80" s="197" t="s">
        <v>108</v>
      </c>
      <c r="F80" s="539" t="s">
        <v>108</v>
      </c>
      <c r="H80" s="60"/>
      <c r="K80" s="197">
        <v>527</v>
      </c>
      <c r="L80" s="197">
        <v>1104</v>
      </c>
      <c r="M80" s="197">
        <v>595</v>
      </c>
      <c r="N80" s="197" t="s">
        <v>570</v>
      </c>
      <c r="O80" s="197">
        <v>0</v>
      </c>
      <c r="P80" s="197">
        <v>527</v>
      </c>
      <c r="Q80" s="197">
        <v>577</v>
      </c>
      <c r="R80" s="197">
        <v>1104</v>
      </c>
      <c r="S80" s="197">
        <v>595</v>
      </c>
      <c r="T80" s="197">
        <v>0</v>
      </c>
      <c r="U80" s="19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197">
        <v>0</v>
      </c>
      <c r="AB80" s="197">
        <v>527</v>
      </c>
      <c r="AC80" s="197">
        <v>577</v>
      </c>
      <c r="AD80" s="197">
        <v>1104</v>
      </c>
      <c r="AE80" s="197">
        <v>595</v>
      </c>
      <c r="AF80" s="197">
        <v>0</v>
      </c>
      <c r="AG80" s="196">
        <v>0</v>
      </c>
      <c r="AH80" s="196">
        <v>0</v>
      </c>
      <c r="AI80" s="196">
        <v>0</v>
      </c>
      <c r="AJ80" s="196">
        <v>0</v>
      </c>
      <c r="AK80" s="196">
        <v>0</v>
      </c>
      <c r="AL80" s="197">
        <v>0</v>
      </c>
      <c r="AM80" s="197">
        <v>527</v>
      </c>
      <c r="AN80" s="197">
        <v>577</v>
      </c>
      <c r="AO80" s="197">
        <v>1104</v>
      </c>
      <c r="AP80" s="197">
        <v>595</v>
      </c>
      <c r="AQ80" s="197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27">
        <v>0</v>
      </c>
      <c r="AY80" s="27">
        <v>527</v>
      </c>
      <c r="AZ80" s="27">
        <v>577</v>
      </c>
      <c r="BA80" s="27">
        <v>1104</v>
      </c>
      <c r="BB80" s="27">
        <v>595</v>
      </c>
      <c r="BC80" s="27">
        <v>0</v>
      </c>
    </row>
    <row r="81" spans="1:55" s="197" customFormat="1" ht="37.5" x14ac:dyDescent="0.25">
      <c r="A81" s="27">
        <v>46</v>
      </c>
      <c r="B81" s="197" t="s">
        <v>571</v>
      </c>
      <c r="C81" s="197" t="s">
        <v>572</v>
      </c>
      <c r="D81" s="197" t="s">
        <v>435</v>
      </c>
      <c r="E81" s="197" t="s">
        <v>108</v>
      </c>
      <c r="F81" s="539" t="s">
        <v>108</v>
      </c>
      <c r="H81" s="60"/>
      <c r="K81" s="197">
        <v>5066</v>
      </c>
      <c r="L81" s="197">
        <v>12076</v>
      </c>
      <c r="M81" s="197">
        <v>0</v>
      </c>
      <c r="N81" s="197" t="s">
        <v>573</v>
      </c>
      <c r="O81" s="197">
        <v>989</v>
      </c>
      <c r="P81" s="197">
        <v>4077</v>
      </c>
      <c r="Q81" s="197">
        <v>7010</v>
      </c>
      <c r="R81" s="197">
        <v>12076</v>
      </c>
      <c r="S81" s="197">
        <v>0</v>
      </c>
      <c r="T81" s="197">
        <v>0</v>
      </c>
      <c r="U81" s="19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197">
        <v>989</v>
      </c>
      <c r="AB81" s="197">
        <v>4077</v>
      </c>
      <c r="AC81" s="197">
        <v>7010</v>
      </c>
      <c r="AD81" s="197">
        <v>12076</v>
      </c>
      <c r="AE81" s="197">
        <v>0</v>
      </c>
      <c r="AF81" s="197">
        <v>0</v>
      </c>
      <c r="AG81" s="196">
        <v>0</v>
      </c>
      <c r="AH81" s="196">
        <v>0</v>
      </c>
      <c r="AI81" s="196">
        <v>0</v>
      </c>
      <c r="AJ81" s="196">
        <v>0</v>
      </c>
      <c r="AK81" s="196">
        <v>0</v>
      </c>
      <c r="AL81" s="197">
        <v>989</v>
      </c>
      <c r="AM81" s="197">
        <v>4077</v>
      </c>
      <c r="AN81" s="197">
        <v>7010</v>
      </c>
      <c r="AO81" s="197">
        <v>12076</v>
      </c>
      <c r="AP81" s="197">
        <v>0</v>
      </c>
      <c r="AQ81" s="197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27">
        <v>989</v>
      </c>
      <c r="AY81" s="27">
        <v>4077</v>
      </c>
      <c r="AZ81" s="27">
        <v>7010</v>
      </c>
      <c r="BA81" s="27">
        <v>12076</v>
      </c>
      <c r="BB81" s="27">
        <v>0</v>
      </c>
      <c r="BC81" s="27">
        <v>0</v>
      </c>
    </row>
    <row r="82" spans="1:55" s="197" customFormat="1" ht="37.5" x14ac:dyDescent="0.25">
      <c r="A82" s="27">
        <v>47</v>
      </c>
      <c r="B82" s="197" t="s">
        <v>574</v>
      </c>
      <c r="C82" s="197" t="s">
        <v>575</v>
      </c>
      <c r="D82" s="197" t="s">
        <v>576</v>
      </c>
      <c r="E82" s="197" t="s">
        <v>108</v>
      </c>
      <c r="F82" s="539" t="s">
        <v>108</v>
      </c>
      <c r="H82" s="60"/>
      <c r="K82" s="197">
        <v>700</v>
      </c>
      <c r="L82" s="197">
        <v>1539</v>
      </c>
      <c r="M82" s="197">
        <v>0</v>
      </c>
      <c r="N82" s="197" t="s">
        <v>577</v>
      </c>
      <c r="O82" s="197">
        <v>312</v>
      </c>
      <c r="P82" s="197">
        <v>388</v>
      </c>
      <c r="Q82" s="197">
        <v>839</v>
      </c>
      <c r="R82" s="197">
        <v>1539</v>
      </c>
      <c r="S82" s="197">
        <v>0</v>
      </c>
      <c r="T82" s="197">
        <v>0</v>
      </c>
      <c r="U82" s="19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197">
        <v>312</v>
      </c>
      <c r="AB82" s="197">
        <v>388</v>
      </c>
      <c r="AC82" s="197">
        <v>839</v>
      </c>
      <c r="AD82" s="197">
        <v>1539</v>
      </c>
      <c r="AE82" s="197">
        <v>0</v>
      </c>
      <c r="AF82" s="197">
        <v>0</v>
      </c>
      <c r="AG82" s="196">
        <v>0</v>
      </c>
      <c r="AH82" s="196">
        <v>0</v>
      </c>
      <c r="AI82" s="196">
        <v>0</v>
      </c>
      <c r="AJ82" s="196">
        <v>0</v>
      </c>
      <c r="AK82" s="196">
        <v>0</v>
      </c>
      <c r="AL82" s="197">
        <v>312</v>
      </c>
      <c r="AM82" s="197">
        <v>388</v>
      </c>
      <c r="AN82" s="197">
        <v>839</v>
      </c>
      <c r="AO82" s="197">
        <v>1539</v>
      </c>
      <c r="AP82" s="197">
        <v>0</v>
      </c>
      <c r="AQ82" s="197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27">
        <v>312</v>
      </c>
      <c r="AY82" s="27">
        <v>388</v>
      </c>
      <c r="AZ82" s="27">
        <v>839</v>
      </c>
      <c r="BA82" s="27">
        <v>1539</v>
      </c>
      <c r="BB82" s="27">
        <v>0</v>
      </c>
      <c r="BC82" s="27">
        <v>0</v>
      </c>
    </row>
    <row r="83" spans="1:55" s="197" customFormat="1" ht="56.25" x14ac:dyDescent="0.25">
      <c r="A83" s="27">
        <v>48</v>
      </c>
      <c r="B83" s="197" t="s">
        <v>578</v>
      </c>
      <c r="C83" s="197" t="s">
        <v>579</v>
      </c>
      <c r="D83" s="197" t="s">
        <v>528</v>
      </c>
      <c r="E83" s="197" t="s">
        <v>67</v>
      </c>
      <c r="F83" s="539" t="s">
        <v>67</v>
      </c>
      <c r="H83" s="60"/>
      <c r="K83" s="197">
        <v>1511</v>
      </c>
      <c r="L83" s="197">
        <v>3987</v>
      </c>
      <c r="M83" s="197">
        <v>1473</v>
      </c>
      <c r="N83" s="197" t="s">
        <v>580</v>
      </c>
      <c r="O83" s="197">
        <v>565</v>
      </c>
      <c r="P83" s="197">
        <v>946</v>
      </c>
      <c r="Q83" s="197">
        <v>2476</v>
      </c>
      <c r="R83" s="197">
        <v>3987</v>
      </c>
      <c r="S83" s="197">
        <v>1473</v>
      </c>
      <c r="T83" s="197">
        <v>0</v>
      </c>
      <c r="U83" s="19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197">
        <v>565</v>
      </c>
      <c r="AB83" s="197">
        <v>946</v>
      </c>
      <c r="AC83" s="197">
        <v>2476</v>
      </c>
      <c r="AD83" s="197">
        <v>3987</v>
      </c>
      <c r="AE83" s="197">
        <v>1473</v>
      </c>
      <c r="AF83" s="197">
        <v>0</v>
      </c>
      <c r="AG83" s="196">
        <v>0</v>
      </c>
      <c r="AH83" s="196">
        <v>0</v>
      </c>
      <c r="AI83" s="196">
        <v>0</v>
      </c>
      <c r="AJ83" s="196">
        <v>0</v>
      </c>
      <c r="AK83" s="196">
        <v>0</v>
      </c>
      <c r="AL83" s="197">
        <v>565</v>
      </c>
      <c r="AM83" s="197">
        <v>946</v>
      </c>
      <c r="AN83" s="197">
        <v>2476</v>
      </c>
      <c r="AO83" s="197">
        <v>3987</v>
      </c>
      <c r="AP83" s="197">
        <v>1473</v>
      </c>
      <c r="AQ83" s="197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27">
        <v>565</v>
      </c>
      <c r="AY83" s="27">
        <v>946</v>
      </c>
      <c r="AZ83" s="27">
        <v>2476</v>
      </c>
      <c r="BA83" s="27">
        <v>3987</v>
      </c>
      <c r="BB83" s="27">
        <v>1473</v>
      </c>
      <c r="BC83" s="27">
        <v>0</v>
      </c>
    </row>
    <row r="84" spans="1:55" s="197" customFormat="1" ht="37.5" x14ac:dyDescent="0.25">
      <c r="A84" s="27">
        <v>49</v>
      </c>
      <c r="B84" s="197" t="s">
        <v>581</v>
      </c>
      <c r="C84" s="197" t="s">
        <v>582</v>
      </c>
      <c r="D84" s="197" t="s">
        <v>524</v>
      </c>
      <c r="E84" s="197" t="s">
        <v>220</v>
      </c>
      <c r="F84" s="539" t="s">
        <v>220</v>
      </c>
      <c r="H84" s="60"/>
      <c r="K84" s="197">
        <v>33721</v>
      </c>
      <c r="L84" s="197">
        <v>60590</v>
      </c>
      <c r="M84" s="197">
        <v>0</v>
      </c>
      <c r="N84" s="197" t="s">
        <v>583</v>
      </c>
      <c r="O84" s="197">
        <v>11930</v>
      </c>
      <c r="P84" s="197">
        <v>21791</v>
      </c>
      <c r="Q84" s="197">
        <v>26869</v>
      </c>
      <c r="R84" s="197">
        <v>60590</v>
      </c>
      <c r="S84" s="197">
        <v>0</v>
      </c>
      <c r="T84" s="197">
        <v>0</v>
      </c>
      <c r="U84" s="19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197">
        <v>11930</v>
      </c>
      <c r="AB84" s="197">
        <v>21791</v>
      </c>
      <c r="AC84" s="197">
        <v>26869</v>
      </c>
      <c r="AD84" s="197">
        <v>60590</v>
      </c>
      <c r="AE84" s="197">
        <v>0</v>
      </c>
      <c r="AF84" s="197">
        <v>0</v>
      </c>
      <c r="AG84" s="196">
        <v>0</v>
      </c>
      <c r="AH84" s="196">
        <v>0</v>
      </c>
      <c r="AI84" s="196">
        <v>0</v>
      </c>
      <c r="AJ84" s="196">
        <v>0</v>
      </c>
      <c r="AK84" s="196">
        <v>0</v>
      </c>
      <c r="AL84" s="197">
        <v>11930</v>
      </c>
      <c r="AM84" s="197">
        <v>21791</v>
      </c>
      <c r="AN84" s="197">
        <v>26869</v>
      </c>
      <c r="AO84" s="197">
        <v>60590</v>
      </c>
      <c r="AP84" s="197">
        <v>0</v>
      </c>
      <c r="AQ84" s="197">
        <v>0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27">
        <v>11930</v>
      </c>
      <c r="AY84" s="27">
        <v>21791</v>
      </c>
      <c r="AZ84" s="27">
        <v>26869</v>
      </c>
      <c r="BA84" s="27">
        <v>60590</v>
      </c>
      <c r="BB84" s="27">
        <v>0</v>
      </c>
      <c r="BC84" s="27">
        <v>0</v>
      </c>
    </row>
    <row r="85" spans="1:55" s="197" customFormat="1" ht="37.5" x14ac:dyDescent="0.25">
      <c r="A85" s="27">
        <v>50</v>
      </c>
      <c r="B85" s="197" t="s">
        <v>584</v>
      </c>
      <c r="C85" s="197" t="s">
        <v>585</v>
      </c>
      <c r="D85" s="197" t="s">
        <v>576</v>
      </c>
      <c r="E85" s="197" t="s">
        <v>108</v>
      </c>
      <c r="F85" s="539" t="s">
        <v>108</v>
      </c>
      <c r="H85" s="60"/>
      <c r="K85" s="197">
        <v>402</v>
      </c>
      <c r="L85" s="197">
        <v>1344</v>
      </c>
      <c r="M85" s="197">
        <v>0</v>
      </c>
      <c r="N85" s="197" t="s">
        <v>586</v>
      </c>
      <c r="O85" s="197">
        <v>89</v>
      </c>
      <c r="P85" s="197">
        <v>313</v>
      </c>
      <c r="Q85" s="197">
        <v>942</v>
      </c>
      <c r="R85" s="197">
        <v>1344</v>
      </c>
      <c r="S85" s="197">
        <v>0</v>
      </c>
      <c r="T85" s="197">
        <v>0</v>
      </c>
      <c r="U85" s="19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197">
        <v>89</v>
      </c>
      <c r="AB85" s="197">
        <v>313</v>
      </c>
      <c r="AC85" s="197">
        <v>942</v>
      </c>
      <c r="AD85" s="197">
        <v>1344</v>
      </c>
      <c r="AE85" s="197">
        <v>0</v>
      </c>
      <c r="AF85" s="197">
        <v>0</v>
      </c>
      <c r="AG85" s="196">
        <v>0</v>
      </c>
      <c r="AH85" s="196">
        <v>0</v>
      </c>
      <c r="AI85" s="196">
        <v>0</v>
      </c>
      <c r="AJ85" s="196">
        <v>0</v>
      </c>
      <c r="AK85" s="196">
        <v>0</v>
      </c>
      <c r="AL85" s="197">
        <v>89</v>
      </c>
      <c r="AM85" s="197">
        <v>313</v>
      </c>
      <c r="AN85" s="197">
        <v>942</v>
      </c>
      <c r="AO85" s="197">
        <v>1344</v>
      </c>
      <c r="AP85" s="197">
        <v>0</v>
      </c>
      <c r="AQ85" s="197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27">
        <v>89</v>
      </c>
      <c r="AY85" s="27">
        <v>313</v>
      </c>
      <c r="AZ85" s="27">
        <v>942</v>
      </c>
      <c r="BA85" s="27">
        <v>1344</v>
      </c>
      <c r="BB85" s="27">
        <v>0</v>
      </c>
      <c r="BC85" s="27">
        <v>0</v>
      </c>
    </row>
    <row r="86" spans="1:55" s="197" customFormat="1" ht="37.5" x14ac:dyDescent="0.25">
      <c r="A86" s="27">
        <v>51</v>
      </c>
      <c r="B86" s="197" t="s">
        <v>587</v>
      </c>
      <c r="C86" s="197" t="s">
        <v>588</v>
      </c>
      <c r="D86" s="197" t="s">
        <v>589</v>
      </c>
      <c r="E86" s="197" t="s">
        <v>39</v>
      </c>
      <c r="F86" s="539" t="s">
        <v>39</v>
      </c>
      <c r="H86" s="60"/>
      <c r="K86" s="197">
        <v>830</v>
      </c>
      <c r="L86" s="197">
        <v>1123</v>
      </c>
      <c r="M86" s="197">
        <v>0</v>
      </c>
      <c r="N86" s="197" t="s">
        <v>590</v>
      </c>
      <c r="O86" s="197">
        <v>246</v>
      </c>
      <c r="P86" s="197">
        <v>584</v>
      </c>
      <c r="Q86" s="197">
        <v>293</v>
      </c>
      <c r="R86" s="197">
        <v>1123</v>
      </c>
      <c r="S86" s="197">
        <v>0</v>
      </c>
      <c r="T86" s="197">
        <v>0</v>
      </c>
      <c r="U86" s="19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197">
        <v>246</v>
      </c>
      <c r="AB86" s="197">
        <v>584</v>
      </c>
      <c r="AC86" s="197">
        <v>293</v>
      </c>
      <c r="AD86" s="197">
        <v>1123</v>
      </c>
      <c r="AE86" s="197">
        <v>0</v>
      </c>
      <c r="AF86" s="197">
        <v>0</v>
      </c>
      <c r="AG86" s="196">
        <v>0</v>
      </c>
      <c r="AH86" s="196">
        <v>0</v>
      </c>
      <c r="AI86" s="196">
        <v>0</v>
      </c>
      <c r="AJ86" s="196">
        <v>0</v>
      </c>
      <c r="AK86" s="196">
        <v>0</v>
      </c>
      <c r="AL86" s="197">
        <v>246</v>
      </c>
      <c r="AM86" s="197">
        <v>584</v>
      </c>
      <c r="AN86" s="197">
        <v>293</v>
      </c>
      <c r="AO86" s="197">
        <v>1123</v>
      </c>
      <c r="AP86" s="197">
        <v>0</v>
      </c>
      <c r="AQ86" s="197">
        <v>0</v>
      </c>
      <c r="AR86" s="18">
        <v>0</v>
      </c>
      <c r="AS86" s="18">
        <v>0</v>
      </c>
      <c r="AT86" s="18">
        <v>0</v>
      </c>
      <c r="AU86" s="18">
        <v>0</v>
      </c>
      <c r="AV86" s="18">
        <v>0</v>
      </c>
      <c r="AW86" s="18">
        <v>0</v>
      </c>
      <c r="AX86" s="27">
        <v>246</v>
      </c>
      <c r="AY86" s="27">
        <v>584</v>
      </c>
      <c r="AZ86" s="27">
        <v>293</v>
      </c>
      <c r="BA86" s="27">
        <v>1123</v>
      </c>
      <c r="BB86" s="27">
        <v>0</v>
      </c>
      <c r="BC86" s="27">
        <v>0</v>
      </c>
    </row>
    <row r="87" spans="1:55" s="197" customFormat="1" ht="56.25" x14ac:dyDescent="0.25">
      <c r="A87" s="27">
        <v>52</v>
      </c>
      <c r="B87" s="197" t="s">
        <v>593</v>
      </c>
      <c r="C87" s="197" t="s">
        <v>594</v>
      </c>
      <c r="D87" s="197" t="s">
        <v>435</v>
      </c>
      <c r="E87" s="197" t="s">
        <v>67</v>
      </c>
      <c r="F87" s="539" t="s">
        <v>67</v>
      </c>
      <c r="H87" s="60"/>
      <c r="K87" s="197">
        <v>2648</v>
      </c>
      <c r="L87" s="197">
        <v>7506</v>
      </c>
      <c r="M87" s="197">
        <v>8599</v>
      </c>
      <c r="N87" s="197" t="s">
        <v>595</v>
      </c>
      <c r="O87" s="197">
        <v>671</v>
      </c>
      <c r="P87" s="197">
        <v>1977</v>
      </c>
      <c r="Q87" s="197">
        <v>4858</v>
      </c>
      <c r="R87" s="197">
        <v>7506</v>
      </c>
      <c r="S87" s="197">
        <v>8599</v>
      </c>
      <c r="T87" s="197">
        <v>0</v>
      </c>
      <c r="U87" s="19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197">
        <v>671</v>
      </c>
      <c r="AB87" s="197">
        <v>1977</v>
      </c>
      <c r="AC87" s="197">
        <v>4858</v>
      </c>
      <c r="AD87" s="197">
        <v>7506</v>
      </c>
      <c r="AE87" s="197">
        <v>8599</v>
      </c>
      <c r="AF87" s="197">
        <v>0</v>
      </c>
      <c r="AG87" s="196">
        <v>0</v>
      </c>
      <c r="AH87" s="196">
        <v>0</v>
      </c>
      <c r="AI87" s="196">
        <v>0</v>
      </c>
      <c r="AJ87" s="196">
        <v>0</v>
      </c>
      <c r="AK87" s="196">
        <v>0</v>
      </c>
      <c r="AL87" s="197">
        <v>671</v>
      </c>
      <c r="AM87" s="197">
        <v>1977</v>
      </c>
      <c r="AN87" s="197">
        <v>4858</v>
      </c>
      <c r="AO87" s="197">
        <v>7506</v>
      </c>
      <c r="AP87" s="197">
        <v>8599</v>
      </c>
      <c r="AQ87" s="197">
        <v>0</v>
      </c>
      <c r="AR87" s="18">
        <v>0</v>
      </c>
      <c r="AS87" s="18">
        <v>0</v>
      </c>
      <c r="AT87" s="18">
        <v>0</v>
      </c>
      <c r="AU87" s="18">
        <v>0</v>
      </c>
      <c r="AV87" s="18">
        <v>0</v>
      </c>
      <c r="AW87" s="18">
        <v>0</v>
      </c>
      <c r="AX87" s="27">
        <v>671</v>
      </c>
      <c r="AY87" s="27">
        <v>1977</v>
      </c>
      <c r="AZ87" s="27">
        <v>4858</v>
      </c>
      <c r="BA87" s="27">
        <v>7506</v>
      </c>
      <c r="BB87" s="27">
        <v>8599</v>
      </c>
      <c r="BC87" s="27">
        <v>0</v>
      </c>
    </row>
    <row r="88" spans="1:55" s="197" customFormat="1" ht="37.5" x14ac:dyDescent="0.25">
      <c r="A88" s="27">
        <v>53</v>
      </c>
      <c r="B88" s="197" t="s">
        <v>375</v>
      </c>
      <c r="C88" s="197" t="s">
        <v>376</v>
      </c>
      <c r="D88" s="197" t="s">
        <v>528</v>
      </c>
      <c r="E88" s="197" t="s">
        <v>102</v>
      </c>
      <c r="F88" s="539" t="s">
        <v>102</v>
      </c>
      <c r="H88" s="60"/>
      <c r="K88" s="197">
        <v>2020</v>
      </c>
      <c r="L88" s="197">
        <v>4967</v>
      </c>
      <c r="M88" s="197">
        <v>2204</v>
      </c>
      <c r="N88" s="197" t="s">
        <v>596</v>
      </c>
      <c r="O88" s="197">
        <v>633</v>
      </c>
      <c r="P88" s="197">
        <v>1387</v>
      </c>
      <c r="Q88" s="197">
        <v>2947</v>
      </c>
      <c r="R88" s="197">
        <v>4967</v>
      </c>
      <c r="S88" s="197">
        <v>2204</v>
      </c>
      <c r="T88" s="197">
        <v>0</v>
      </c>
      <c r="U88" s="19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197">
        <v>633</v>
      </c>
      <c r="AB88" s="197">
        <v>1387</v>
      </c>
      <c r="AC88" s="197">
        <v>2947</v>
      </c>
      <c r="AD88" s="197">
        <v>4967</v>
      </c>
      <c r="AE88" s="197">
        <v>2204</v>
      </c>
      <c r="AF88" s="197">
        <v>0</v>
      </c>
      <c r="AG88" s="196">
        <v>0</v>
      </c>
      <c r="AH88" s="196">
        <v>0</v>
      </c>
      <c r="AI88" s="196">
        <v>0</v>
      </c>
      <c r="AJ88" s="196">
        <v>0</v>
      </c>
      <c r="AK88" s="196">
        <v>0</v>
      </c>
      <c r="AL88" s="197">
        <v>633</v>
      </c>
      <c r="AM88" s="197">
        <v>1387</v>
      </c>
      <c r="AN88" s="197">
        <v>2947</v>
      </c>
      <c r="AO88" s="197">
        <v>4967</v>
      </c>
      <c r="AP88" s="197">
        <v>2204</v>
      </c>
      <c r="AQ88" s="197">
        <v>0</v>
      </c>
      <c r="AR88" s="18">
        <v>0</v>
      </c>
      <c r="AS88" s="18">
        <v>0</v>
      </c>
      <c r="AT88" s="18">
        <v>0</v>
      </c>
      <c r="AU88" s="18">
        <v>0</v>
      </c>
      <c r="AV88" s="18">
        <v>0</v>
      </c>
      <c r="AW88" s="18">
        <v>0</v>
      </c>
      <c r="AX88" s="27">
        <v>633</v>
      </c>
      <c r="AY88" s="27">
        <v>1387</v>
      </c>
      <c r="AZ88" s="27">
        <v>2947</v>
      </c>
      <c r="BA88" s="27">
        <v>4967</v>
      </c>
      <c r="BB88" s="27">
        <v>2204</v>
      </c>
      <c r="BC88" s="27">
        <v>0</v>
      </c>
    </row>
    <row r="89" spans="1:55" s="197" customFormat="1" ht="37.5" x14ac:dyDescent="0.25">
      <c r="A89" s="27">
        <v>54</v>
      </c>
      <c r="B89" s="197" t="s">
        <v>601</v>
      </c>
      <c r="C89" s="197" t="s">
        <v>602</v>
      </c>
      <c r="D89" s="197" t="s">
        <v>603</v>
      </c>
      <c r="E89" s="197" t="s">
        <v>150</v>
      </c>
      <c r="F89" s="539" t="s">
        <v>150</v>
      </c>
      <c r="H89" s="60"/>
      <c r="K89" s="197">
        <v>477</v>
      </c>
      <c r="L89" s="197">
        <v>31643</v>
      </c>
      <c r="M89" s="197">
        <v>26840</v>
      </c>
      <c r="N89" s="197" t="s">
        <v>604</v>
      </c>
      <c r="O89" s="197">
        <v>447</v>
      </c>
      <c r="P89" s="197">
        <v>4295</v>
      </c>
      <c r="Q89" s="197">
        <v>26873</v>
      </c>
      <c r="R89" s="197">
        <v>31615</v>
      </c>
      <c r="S89" s="197">
        <v>26840</v>
      </c>
      <c r="T89" s="197">
        <v>0</v>
      </c>
      <c r="U89" s="197">
        <v>0</v>
      </c>
      <c r="V89" s="67">
        <v>0</v>
      </c>
      <c r="W89" s="67">
        <v>0</v>
      </c>
      <c r="X89" s="67">
        <v>0</v>
      </c>
      <c r="Y89" s="67">
        <v>0</v>
      </c>
      <c r="Z89" s="67"/>
      <c r="AA89" s="197">
        <v>447</v>
      </c>
      <c r="AB89" s="197">
        <v>4295</v>
      </c>
      <c r="AC89" s="197">
        <v>26873</v>
      </c>
      <c r="AD89" s="197">
        <f>SUM(AA89:AC89)</f>
        <v>31615</v>
      </c>
      <c r="AE89" s="197">
        <v>26840</v>
      </c>
      <c r="AF89" s="197">
        <v>0</v>
      </c>
      <c r="AG89" s="196">
        <v>0</v>
      </c>
      <c r="AH89" s="196">
        <v>0</v>
      </c>
      <c r="AI89" s="196">
        <v>0</v>
      </c>
      <c r="AJ89" s="196">
        <v>0</v>
      </c>
      <c r="AK89" s="196">
        <v>0</v>
      </c>
      <c r="AL89" s="197">
        <v>447</v>
      </c>
      <c r="AM89" s="197">
        <v>4295</v>
      </c>
      <c r="AN89" s="197">
        <v>26873</v>
      </c>
      <c r="AO89" s="197">
        <f>SUM(AL89:AN89)</f>
        <v>31615</v>
      </c>
      <c r="AP89" s="197">
        <v>26840</v>
      </c>
      <c r="AQ89" s="197">
        <v>0</v>
      </c>
      <c r="AR89" s="18">
        <v>0</v>
      </c>
      <c r="AS89" s="18">
        <v>0</v>
      </c>
      <c r="AT89" s="18">
        <v>0</v>
      </c>
      <c r="AU89" s="18">
        <v>0</v>
      </c>
      <c r="AV89" s="18">
        <v>0</v>
      </c>
      <c r="AW89" s="18">
        <v>0</v>
      </c>
      <c r="AX89" s="27">
        <v>447</v>
      </c>
      <c r="AY89" s="27">
        <v>4295</v>
      </c>
      <c r="AZ89" s="27">
        <v>26873</v>
      </c>
      <c r="BA89" s="27">
        <f>SUM(AX89:AZ89)</f>
        <v>31615</v>
      </c>
      <c r="BB89" s="27">
        <v>26840</v>
      </c>
      <c r="BC89" s="27">
        <v>0</v>
      </c>
    </row>
    <row r="90" spans="1:55" s="197" customFormat="1" ht="37.5" x14ac:dyDescent="0.25">
      <c r="A90" s="27">
        <v>55</v>
      </c>
      <c r="B90" s="197" t="s">
        <v>605</v>
      </c>
      <c r="C90" s="197" t="s">
        <v>606</v>
      </c>
      <c r="D90" s="197" t="s">
        <v>607</v>
      </c>
      <c r="E90" s="197" t="s">
        <v>108</v>
      </c>
      <c r="F90" s="539" t="s">
        <v>108</v>
      </c>
      <c r="H90" s="60"/>
      <c r="K90" s="197">
        <v>526</v>
      </c>
      <c r="L90" s="197">
        <v>1112</v>
      </c>
      <c r="M90" s="197">
        <v>0</v>
      </c>
      <c r="N90" s="197" t="s">
        <v>608</v>
      </c>
      <c r="O90" s="197">
        <v>203</v>
      </c>
      <c r="P90" s="197">
        <v>323</v>
      </c>
      <c r="Q90" s="197">
        <v>586</v>
      </c>
      <c r="R90" s="197">
        <v>1112</v>
      </c>
      <c r="S90" s="197">
        <v>0</v>
      </c>
      <c r="T90" s="197">
        <v>0</v>
      </c>
      <c r="U90" s="19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197">
        <v>203</v>
      </c>
      <c r="AB90" s="197">
        <v>323</v>
      </c>
      <c r="AC90" s="197">
        <v>586</v>
      </c>
      <c r="AD90" s="197">
        <v>1112</v>
      </c>
      <c r="AE90" s="197">
        <v>0</v>
      </c>
      <c r="AF90" s="197">
        <v>0</v>
      </c>
      <c r="AG90" s="196">
        <v>0</v>
      </c>
      <c r="AH90" s="196">
        <v>0</v>
      </c>
      <c r="AI90" s="196">
        <v>0</v>
      </c>
      <c r="AJ90" s="196">
        <v>0</v>
      </c>
      <c r="AK90" s="196">
        <v>0</v>
      </c>
      <c r="AL90" s="197">
        <v>203</v>
      </c>
      <c r="AM90" s="197">
        <v>323</v>
      </c>
      <c r="AN90" s="197">
        <v>586</v>
      </c>
      <c r="AO90" s="197">
        <v>1112</v>
      </c>
      <c r="AP90" s="197">
        <v>0</v>
      </c>
      <c r="AQ90" s="197">
        <v>0</v>
      </c>
      <c r="AR90" s="18">
        <v>0</v>
      </c>
      <c r="AS90" s="18">
        <v>0</v>
      </c>
      <c r="AT90" s="18">
        <v>0</v>
      </c>
      <c r="AU90" s="18">
        <v>0</v>
      </c>
      <c r="AV90" s="18">
        <v>0</v>
      </c>
      <c r="AW90" s="18">
        <v>0</v>
      </c>
      <c r="AX90" s="27">
        <v>203</v>
      </c>
      <c r="AY90" s="27">
        <v>323</v>
      </c>
      <c r="AZ90" s="27">
        <v>586</v>
      </c>
      <c r="BA90" s="27">
        <v>1112</v>
      </c>
      <c r="BB90" s="27">
        <v>0</v>
      </c>
      <c r="BC90" s="27">
        <v>0</v>
      </c>
    </row>
    <row r="91" spans="1:55" s="197" customFormat="1" ht="56.25" x14ac:dyDescent="0.25">
      <c r="A91" s="27">
        <v>56</v>
      </c>
      <c r="B91" s="197" t="s">
        <v>609</v>
      </c>
      <c r="C91" s="197" t="s">
        <v>610</v>
      </c>
      <c r="D91" s="197" t="s">
        <v>435</v>
      </c>
      <c r="E91" s="197" t="s">
        <v>288</v>
      </c>
      <c r="F91" s="539" t="s">
        <v>288</v>
      </c>
      <c r="H91" s="60"/>
      <c r="K91" s="197">
        <v>1720</v>
      </c>
      <c r="L91" s="197">
        <v>1988</v>
      </c>
      <c r="M91" s="197">
        <v>0</v>
      </c>
      <c r="N91" s="197" t="s">
        <v>611</v>
      </c>
      <c r="O91" s="197">
        <v>1141</v>
      </c>
      <c r="P91" s="197">
        <v>539</v>
      </c>
      <c r="Q91" s="197">
        <v>268</v>
      </c>
      <c r="R91" s="197">
        <v>1948</v>
      </c>
      <c r="S91" s="197">
        <v>0</v>
      </c>
      <c r="T91" s="197">
        <v>0</v>
      </c>
      <c r="U91" s="19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197">
        <v>1141</v>
      </c>
      <c r="AB91" s="197">
        <v>539</v>
      </c>
      <c r="AC91" s="197">
        <v>268</v>
      </c>
      <c r="AD91" s="197">
        <v>1948</v>
      </c>
      <c r="AE91" s="197">
        <v>0</v>
      </c>
      <c r="AF91" s="197">
        <v>0</v>
      </c>
      <c r="AG91" s="196">
        <v>0</v>
      </c>
      <c r="AH91" s="196">
        <v>0</v>
      </c>
      <c r="AI91" s="196">
        <v>0</v>
      </c>
      <c r="AJ91" s="196">
        <v>0</v>
      </c>
      <c r="AK91" s="196">
        <v>0</v>
      </c>
      <c r="AL91" s="197">
        <v>1141</v>
      </c>
      <c r="AM91" s="197">
        <v>539</v>
      </c>
      <c r="AN91" s="197">
        <v>268</v>
      </c>
      <c r="AO91" s="197">
        <v>1948</v>
      </c>
      <c r="AP91" s="197">
        <v>0</v>
      </c>
      <c r="AQ91" s="197">
        <v>0</v>
      </c>
      <c r="AR91" s="18">
        <v>0</v>
      </c>
      <c r="AS91" s="18">
        <v>0</v>
      </c>
      <c r="AT91" s="18">
        <v>0</v>
      </c>
      <c r="AU91" s="18">
        <v>0</v>
      </c>
      <c r="AV91" s="18">
        <v>0</v>
      </c>
      <c r="AW91" s="18">
        <v>0</v>
      </c>
      <c r="AX91" s="27">
        <v>1141</v>
      </c>
      <c r="AY91" s="27">
        <v>539</v>
      </c>
      <c r="AZ91" s="27">
        <v>268</v>
      </c>
      <c r="BA91" s="27">
        <v>1948</v>
      </c>
      <c r="BB91" s="27">
        <v>0</v>
      </c>
      <c r="BC91" s="27">
        <v>0</v>
      </c>
    </row>
    <row r="92" spans="1:55" s="197" customFormat="1" ht="56.25" x14ac:dyDescent="0.25">
      <c r="A92" s="27">
        <v>57</v>
      </c>
      <c r="B92" s="197" t="s">
        <v>612</v>
      </c>
      <c r="C92" s="197" t="s">
        <v>613</v>
      </c>
      <c r="D92" s="197" t="s">
        <v>607</v>
      </c>
      <c r="E92" s="197" t="s">
        <v>614</v>
      </c>
      <c r="F92" s="539" t="s">
        <v>614</v>
      </c>
      <c r="H92" s="60"/>
      <c r="K92" s="197">
        <v>2058</v>
      </c>
      <c r="L92" s="197">
        <v>5615</v>
      </c>
      <c r="M92" s="197">
        <v>2896</v>
      </c>
      <c r="N92" s="197" t="s">
        <v>615</v>
      </c>
      <c r="O92" s="197">
        <v>449</v>
      </c>
      <c r="P92" s="197">
        <v>1609</v>
      </c>
      <c r="Q92" s="197">
        <v>3557</v>
      </c>
      <c r="R92" s="197">
        <v>5615</v>
      </c>
      <c r="S92" s="197">
        <v>2896</v>
      </c>
      <c r="T92" s="197">
        <v>0</v>
      </c>
      <c r="U92" s="19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197">
        <v>449</v>
      </c>
      <c r="AB92" s="197">
        <v>1609</v>
      </c>
      <c r="AC92" s="197">
        <v>3557</v>
      </c>
      <c r="AD92" s="197">
        <v>5615</v>
      </c>
      <c r="AE92" s="197">
        <v>2896</v>
      </c>
      <c r="AF92" s="197">
        <v>0</v>
      </c>
      <c r="AG92" s="196">
        <v>0</v>
      </c>
      <c r="AH92" s="196">
        <v>0</v>
      </c>
      <c r="AI92" s="196">
        <v>0</v>
      </c>
      <c r="AJ92" s="196">
        <v>0</v>
      </c>
      <c r="AK92" s="196">
        <v>0</v>
      </c>
      <c r="AL92" s="197">
        <v>449</v>
      </c>
      <c r="AM92" s="197">
        <v>1609</v>
      </c>
      <c r="AN92" s="197">
        <v>3557</v>
      </c>
      <c r="AO92" s="197">
        <v>5615</v>
      </c>
      <c r="AP92" s="197">
        <v>2896</v>
      </c>
      <c r="AQ92" s="197">
        <v>0</v>
      </c>
      <c r="AR92" s="18">
        <v>0</v>
      </c>
      <c r="AS92" s="18">
        <v>0</v>
      </c>
      <c r="AT92" s="18">
        <v>0</v>
      </c>
      <c r="AU92" s="18">
        <v>0</v>
      </c>
      <c r="AV92" s="18">
        <v>0</v>
      </c>
      <c r="AW92" s="18">
        <v>0</v>
      </c>
      <c r="AX92" s="27">
        <v>449</v>
      </c>
      <c r="AY92" s="27">
        <v>1609</v>
      </c>
      <c r="AZ92" s="27">
        <v>3557</v>
      </c>
      <c r="BA92" s="27">
        <v>5615</v>
      </c>
      <c r="BB92" s="27">
        <v>2896</v>
      </c>
      <c r="BC92" s="27">
        <v>0</v>
      </c>
    </row>
    <row r="93" spans="1:55" s="27" customFormat="1" ht="1.5" customHeight="1" x14ac:dyDescent="0.25">
      <c r="A93" s="27">
        <v>58</v>
      </c>
      <c r="F93" s="540"/>
      <c r="V93" s="58"/>
      <c r="W93" s="58"/>
      <c r="X93" s="58"/>
      <c r="Y93" s="58"/>
      <c r="Z93" s="5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s="197" customFormat="1" ht="56.25" x14ac:dyDescent="0.25">
      <c r="A94" s="27">
        <v>59</v>
      </c>
      <c r="C94" s="197" t="s">
        <v>616</v>
      </c>
      <c r="D94" s="197" t="s">
        <v>617</v>
      </c>
      <c r="E94" s="197" t="s">
        <v>182</v>
      </c>
      <c r="F94" s="539" t="s">
        <v>182</v>
      </c>
      <c r="H94" s="51"/>
      <c r="I94" s="63"/>
      <c r="J94" s="33"/>
      <c r="K94" s="197">
        <v>0</v>
      </c>
      <c r="L94" s="197">
        <v>0</v>
      </c>
      <c r="M94" s="197">
        <v>175</v>
      </c>
      <c r="N94" s="197" t="s">
        <v>189</v>
      </c>
      <c r="O94" s="197">
        <v>0</v>
      </c>
      <c r="P94" s="197">
        <v>0</v>
      </c>
      <c r="Q94" s="197">
        <v>0</v>
      </c>
      <c r="R94" s="197">
        <v>0</v>
      </c>
      <c r="S94" s="197">
        <v>175</v>
      </c>
      <c r="T94" s="197">
        <v>0</v>
      </c>
      <c r="U94" s="19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197">
        <v>0</v>
      </c>
      <c r="AB94" s="197">
        <v>0</v>
      </c>
      <c r="AC94" s="197">
        <v>0</v>
      </c>
      <c r="AD94" s="197">
        <v>0</v>
      </c>
      <c r="AE94" s="197">
        <v>175</v>
      </c>
      <c r="AF94" s="197">
        <v>0</v>
      </c>
      <c r="AG94" s="196">
        <v>0</v>
      </c>
      <c r="AH94" s="196">
        <v>0</v>
      </c>
      <c r="AI94" s="196">
        <v>0</v>
      </c>
      <c r="AJ94" s="196">
        <v>0</v>
      </c>
      <c r="AK94" s="196">
        <v>0</v>
      </c>
      <c r="AL94" s="197">
        <v>0</v>
      </c>
      <c r="AM94" s="197">
        <v>0</v>
      </c>
      <c r="AN94" s="197">
        <v>0</v>
      </c>
      <c r="AO94" s="197">
        <v>0</v>
      </c>
      <c r="AP94" s="197">
        <v>175</v>
      </c>
      <c r="AQ94" s="197">
        <v>0</v>
      </c>
      <c r="AR94" s="18">
        <v>0</v>
      </c>
      <c r="AS94" s="18">
        <v>0</v>
      </c>
      <c r="AT94" s="18">
        <v>0</v>
      </c>
      <c r="AU94" s="18">
        <v>0</v>
      </c>
      <c r="AV94" s="18">
        <v>0</v>
      </c>
      <c r="AW94" s="18">
        <v>0</v>
      </c>
      <c r="AX94" s="27">
        <v>0</v>
      </c>
      <c r="AY94" s="27">
        <v>0</v>
      </c>
      <c r="AZ94" s="27">
        <v>0</v>
      </c>
      <c r="BA94" s="27">
        <v>0</v>
      </c>
      <c r="BB94" s="27">
        <v>175</v>
      </c>
      <c r="BC94" s="27">
        <v>0</v>
      </c>
    </row>
    <row r="95" spans="1:55" s="197" customFormat="1" ht="67.5" customHeight="1" x14ac:dyDescent="0.25">
      <c r="A95" s="27">
        <v>60</v>
      </c>
      <c r="B95" s="197" t="s">
        <v>622</v>
      </c>
      <c r="C95" s="197" t="s">
        <v>623</v>
      </c>
      <c r="D95" s="197" t="s">
        <v>562</v>
      </c>
      <c r="E95" s="197" t="s">
        <v>121</v>
      </c>
      <c r="F95" s="539" t="s">
        <v>121</v>
      </c>
      <c r="H95" s="32"/>
      <c r="I95" s="57"/>
      <c r="J95" s="33"/>
      <c r="K95" s="197">
        <v>105</v>
      </c>
      <c r="L95" s="197">
        <v>105</v>
      </c>
      <c r="M95" s="197">
        <v>0</v>
      </c>
      <c r="N95" s="197" t="s">
        <v>624</v>
      </c>
      <c r="O95" s="197">
        <v>0</v>
      </c>
      <c r="P95" s="197">
        <v>84</v>
      </c>
      <c r="Q95" s="197">
        <v>0</v>
      </c>
      <c r="R95" s="197">
        <v>84</v>
      </c>
      <c r="S95" s="27">
        <v>0</v>
      </c>
      <c r="T95" s="27">
        <v>0</v>
      </c>
      <c r="U95" s="58">
        <v>0</v>
      </c>
      <c r="V95" s="58">
        <v>0</v>
      </c>
      <c r="W95" s="58">
        <v>0</v>
      </c>
      <c r="X95" s="58">
        <v>0</v>
      </c>
      <c r="Y95" s="58">
        <v>0</v>
      </c>
      <c r="Z95" s="58">
        <v>0</v>
      </c>
      <c r="AA95" s="27">
        <v>0</v>
      </c>
      <c r="AB95" s="27">
        <v>0</v>
      </c>
      <c r="AC95" s="197">
        <v>0</v>
      </c>
      <c r="AD95" s="197">
        <v>0</v>
      </c>
      <c r="AE95" s="197">
        <v>0</v>
      </c>
      <c r="AF95" s="197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84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  <c r="AT95" s="18">
        <v>0</v>
      </c>
      <c r="AU95" s="18">
        <v>0</v>
      </c>
      <c r="AV95" s="18">
        <v>0</v>
      </c>
      <c r="AW95" s="18">
        <v>0</v>
      </c>
      <c r="AX95" s="18">
        <v>0</v>
      </c>
      <c r="AY95" s="18">
        <v>84</v>
      </c>
      <c r="AZ95" s="18">
        <v>0</v>
      </c>
      <c r="BA95" s="18">
        <v>84</v>
      </c>
      <c r="BB95" s="18">
        <v>0</v>
      </c>
      <c r="BC95" s="18">
        <v>0</v>
      </c>
    </row>
    <row r="96" spans="1:55" s="69" customFormat="1" ht="38.25" customHeight="1" x14ac:dyDescent="0.25">
      <c r="A96" s="73"/>
      <c r="H96" s="70"/>
      <c r="I96" s="71"/>
      <c r="J96" s="72"/>
      <c r="S96" s="73"/>
      <c r="T96" s="73"/>
      <c r="U96" s="74"/>
      <c r="V96" s="74"/>
      <c r="W96" s="74"/>
      <c r="X96" s="74"/>
      <c r="Y96" s="74"/>
      <c r="Z96" s="74"/>
      <c r="AA96" s="73"/>
      <c r="AB96" s="73"/>
      <c r="AG96" s="11"/>
      <c r="AH96" s="11"/>
      <c r="AI96" s="11"/>
      <c r="AJ96" s="11"/>
      <c r="AK96" s="11"/>
      <c r="AL96" s="56"/>
      <c r="AM96" s="56"/>
      <c r="AN96" s="56"/>
      <c r="AO96" s="56"/>
      <c r="AP96" s="56"/>
      <c r="AQ96" s="56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11"/>
    </row>
    <row r="97" spans="1:55" s="56" customFormat="1" ht="33" x14ac:dyDescent="0.25">
      <c r="A97" s="11"/>
      <c r="D97" s="69"/>
      <c r="E97" s="69"/>
      <c r="H97" s="8"/>
      <c r="M97" s="69"/>
      <c r="N97" s="71"/>
      <c r="O97" s="71"/>
      <c r="P97" s="71"/>
      <c r="AI97" s="56" t="s">
        <v>625</v>
      </c>
      <c r="AL97" s="56" t="s">
        <v>626</v>
      </c>
      <c r="AN97" s="234"/>
      <c r="AR97" s="372" t="s">
        <v>965</v>
      </c>
      <c r="AS97" s="8"/>
      <c r="AT97" s="8"/>
      <c r="AU97" s="8"/>
      <c r="AV97" s="8"/>
      <c r="AW97" s="8"/>
      <c r="AX97" s="8"/>
      <c r="AY97" s="8"/>
      <c r="AZ97" s="235"/>
      <c r="BA97" s="372" t="s">
        <v>967</v>
      </c>
      <c r="BB97" s="8"/>
      <c r="BC97" s="8"/>
    </row>
    <row r="98" spans="1:55" s="56" customFormat="1" x14ac:dyDescent="0.25">
      <c r="A98" s="11"/>
      <c r="D98" s="69"/>
      <c r="E98" s="69"/>
      <c r="H98" s="8"/>
      <c r="M98" s="69"/>
      <c r="N98" s="71"/>
      <c r="O98" s="71"/>
      <c r="P98" s="71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427"/>
      <c r="BB98" s="427"/>
      <c r="BC98" s="8"/>
    </row>
    <row r="99" spans="1:55" s="56" customFormat="1" ht="33" x14ac:dyDescent="0.25">
      <c r="A99" s="11"/>
      <c r="D99" s="69"/>
      <c r="E99" s="69"/>
      <c r="F99" s="69"/>
      <c r="H99" s="8"/>
      <c r="M99" s="69"/>
      <c r="N99" s="71"/>
      <c r="O99" s="71"/>
      <c r="P99" s="71"/>
      <c r="AN99" s="234"/>
      <c r="AR99" s="108"/>
      <c r="AS99" s="372" t="s">
        <v>964</v>
      </c>
      <c r="AT99" s="372"/>
      <c r="AU99" s="8"/>
      <c r="AV99" s="8"/>
      <c r="AW99" s="8"/>
      <c r="AX99" s="8"/>
      <c r="AY99" s="8"/>
      <c r="AZ99" s="428" t="s">
        <v>194</v>
      </c>
      <c r="BA99" s="429"/>
      <c r="BB99" s="429"/>
      <c r="BC99" s="8"/>
    </row>
    <row r="100" spans="1:55" s="69" customFormat="1" x14ac:dyDescent="0.25">
      <c r="A100" s="11"/>
      <c r="B100" s="56"/>
      <c r="C100" s="56"/>
      <c r="G100" s="56"/>
      <c r="H100" s="8"/>
      <c r="I100" s="56"/>
      <c r="J100" s="56"/>
      <c r="K100" s="56"/>
      <c r="L100" s="56"/>
      <c r="N100" s="71"/>
      <c r="O100" s="71"/>
      <c r="P100" s="71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 t="s">
        <v>627</v>
      </c>
      <c r="AE100" s="56"/>
      <c r="AF100" s="56"/>
      <c r="AG100" s="56"/>
      <c r="AH100" s="56"/>
      <c r="AI100" s="56"/>
      <c r="AJ100" s="56"/>
      <c r="AK100" s="56"/>
      <c r="AL100" s="427"/>
      <c r="AM100" s="427"/>
      <c r="AN100" s="427"/>
      <c r="AO100" s="427"/>
      <c r="AP100" s="427"/>
      <c r="AQ100" s="427"/>
      <c r="AR100" s="427"/>
      <c r="AS100" s="427"/>
      <c r="AT100" s="427"/>
      <c r="AU100" s="427"/>
      <c r="AV100" s="427"/>
      <c r="AW100" s="427"/>
      <c r="AX100" s="427"/>
      <c r="AY100" s="427"/>
      <c r="AZ100" s="427"/>
      <c r="BA100" s="427"/>
      <c r="BB100" s="56"/>
      <c r="BC100" s="8"/>
    </row>
    <row r="101" spans="1:55" s="69" customFormat="1" x14ac:dyDescent="0.25">
      <c r="A101" s="73"/>
      <c r="H101" s="108"/>
      <c r="AG101" s="56"/>
      <c r="AH101" s="56"/>
      <c r="AI101" s="56"/>
      <c r="AJ101" s="56"/>
      <c r="AK101" s="56"/>
      <c r="AL101" s="56" t="s">
        <v>628</v>
      </c>
      <c r="AM101" s="56"/>
      <c r="AN101" s="56"/>
      <c r="AO101" s="56"/>
      <c r="AP101" s="56"/>
      <c r="AQ101" s="56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</row>
    <row r="102" spans="1:55" s="104" customFormat="1" x14ac:dyDescent="0.25">
      <c r="A102" s="23"/>
      <c r="H102" s="103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</row>
    <row r="103" spans="1:55" s="197" customFormat="1" x14ac:dyDescent="0.25">
      <c r="A103" s="27"/>
      <c r="H103" s="60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36"/>
      <c r="AS103" s="36"/>
      <c r="AT103" s="36"/>
      <c r="AU103" s="36"/>
      <c r="AV103" s="36"/>
      <c r="AW103" s="18"/>
      <c r="AX103" s="36"/>
      <c r="AY103" s="36"/>
      <c r="AZ103" s="36"/>
      <c r="BA103" s="36"/>
      <c r="BB103" s="36"/>
      <c r="BC103" s="36"/>
    </row>
    <row r="104" spans="1:55" s="197" customFormat="1" x14ac:dyDescent="0.25">
      <c r="A104" s="27"/>
      <c r="H104" s="60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36"/>
      <c r="AS104" s="36"/>
      <c r="AT104" s="36"/>
      <c r="AU104" s="36"/>
      <c r="AV104" s="36"/>
      <c r="AW104" s="18"/>
      <c r="AX104" s="36"/>
      <c r="AY104" s="36"/>
      <c r="AZ104" s="36"/>
      <c r="BA104" s="36"/>
      <c r="BB104" s="36"/>
      <c r="BC104" s="36"/>
    </row>
    <row r="105" spans="1:55" s="197" customFormat="1" x14ac:dyDescent="0.25">
      <c r="A105" s="27"/>
      <c r="H105" s="60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36"/>
      <c r="AS105" s="36"/>
      <c r="AT105" s="36"/>
      <c r="AU105" s="36"/>
      <c r="AV105" s="36"/>
      <c r="AW105" s="18"/>
      <c r="AX105" s="36"/>
      <c r="AY105" s="36"/>
      <c r="AZ105" s="36"/>
      <c r="BA105" s="36"/>
      <c r="BB105" s="36"/>
      <c r="BC105" s="36"/>
    </row>
    <row r="106" spans="1:55" s="197" customFormat="1" x14ac:dyDescent="0.25">
      <c r="A106" s="27"/>
      <c r="H106" s="60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36"/>
      <c r="AS106" s="36"/>
      <c r="AT106" s="36"/>
      <c r="AU106" s="36"/>
      <c r="AV106" s="36"/>
      <c r="AW106" s="18"/>
      <c r="AX106" s="36"/>
      <c r="AY106" s="36"/>
      <c r="AZ106" s="36"/>
      <c r="BA106" s="36"/>
      <c r="BB106" s="36"/>
      <c r="BC106" s="36"/>
    </row>
    <row r="107" spans="1:55" s="197" customFormat="1" x14ac:dyDescent="0.25">
      <c r="A107" s="27"/>
      <c r="H107" s="60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36"/>
      <c r="AS107" s="36"/>
      <c r="AT107" s="36"/>
      <c r="AU107" s="36"/>
      <c r="AV107" s="36"/>
      <c r="AW107" s="18"/>
      <c r="AX107" s="36"/>
      <c r="AY107" s="36"/>
      <c r="AZ107" s="36"/>
      <c r="BA107" s="36"/>
      <c r="BB107" s="36"/>
      <c r="BC107" s="36"/>
    </row>
    <row r="108" spans="1:55" s="197" customFormat="1" x14ac:dyDescent="0.25">
      <c r="A108" s="27"/>
      <c r="H108" s="60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36"/>
      <c r="AS108" s="36"/>
      <c r="AT108" s="36"/>
      <c r="AU108" s="36"/>
      <c r="AV108" s="36"/>
      <c r="AW108" s="18"/>
      <c r="AX108" s="36"/>
      <c r="AY108" s="36"/>
      <c r="AZ108" s="36"/>
      <c r="BA108" s="36"/>
      <c r="BB108" s="36"/>
      <c r="BC108" s="36"/>
    </row>
    <row r="109" spans="1:55" s="197" customFormat="1" x14ac:dyDescent="0.25">
      <c r="A109" s="27"/>
      <c r="H109" s="60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36"/>
      <c r="AS109" s="36"/>
      <c r="AT109" s="36"/>
      <c r="AU109" s="36"/>
      <c r="AV109" s="36"/>
      <c r="AW109" s="18"/>
      <c r="AX109" s="36"/>
      <c r="AY109" s="36"/>
      <c r="AZ109" s="36"/>
      <c r="BA109" s="36"/>
      <c r="BB109" s="36"/>
      <c r="BC109" s="36"/>
    </row>
    <row r="110" spans="1:55" s="197" customFormat="1" x14ac:dyDescent="0.25">
      <c r="A110" s="27"/>
      <c r="H110" s="60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36"/>
      <c r="AS110" s="36"/>
      <c r="AT110" s="36"/>
      <c r="AU110" s="36"/>
      <c r="AV110" s="36"/>
      <c r="AW110" s="18"/>
      <c r="AX110" s="36"/>
      <c r="AY110" s="36"/>
      <c r="AZ110" s="36"/>
      <c r="BA110" s="36"/>
      <c r="BB110" s="36"/>
      <c r="BC110" s="36"/>
    </row>
    <row r="111" spans="1:55" s="197" customFormat="1" x14ac:dyDescent="0.25">
      <c r="A111" s="27"/>
      <c r="H111" s="60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36"/>
      <c r="AS111" s="36"/>
      <c r="AT111" s="36"/>
      <c r="AU111" s="36"/>
      <c r="AV111" s="36"/>
      <c r="AW111" s="18"/>
      <c r="AX111" s="36"/>
      <c r="AY111" s="36"/>
      <c r="AZ111" s="36"/>
      <c r="BA111" s="36"/>
      <c r="BB111" s="36"/>
      <c r="BC111" s="36"/>
    </row>
    <row r="112" spans="1:55" s="197" customFormat="1" x14ac:dyDescent="0.25">
      <c r="A112" s="27"/>
      <c r="H112" s="60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36"/>
      <c r="AS112" s="36"/>
      <c r="AT112" s="36"/>
      <c r="AU112" s="36"/>
      <c r="AV112" s="36"/>
      <c r="AW112" s="18"/>
      <c r="AX112" s="36"/>
      <c r="AY112" s="36"/>
      <c r="AZ112" s="36"/>
      <c r="BA112" s="36"/>
      <c r="BB112" s="36"/>
      <c r="BC112" s="36"/>
    </row>
    <row r="113" spans="1:55" s="197" customFormat="1" x14ac:dyDescent="0.25">
      <c r="A113" s="27"/>
      <c r="H113" s="60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36"/>
      <c r="AS113" s="36"/>
      <c r="AT113" s="36"/>
      <c r="AU113" s="36"/>
      <c r="AV113" s="36"/>
      <c r="AW113" s="18"/>
      <c r="AX113" s="36"/>
      <c r="AY113" s="36"/>
      <c r="AZ113" s="36"/>
      <c r="BA113" s="36"/>
      <c r="BB113" s="36"/>
      <c r="BC113" s="36"/>
    </row>
    <row r="114" spans="1:55" s="197" customFormat="1" x14ac:dyDescent="0.25">
      <c r="A114" s="27"/>
      <c r="H114" s="60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36"/>
      <c r="AS114" s="36"/>
      <c r="AT114" s="36"/>
      <c r="AU114" s="36"/>
      <c r="AV114" s="36"/>
      <c r="AW114" s="18"/>
      <c r="AX114" s="36"/>
      <c r="AY114" s="36"/>
      <c r="AZ114" s="36"/>
      <c r="BA114" s="36"/>
      <c r="BB114" s="36"/>
      <c r="BC114" s="36"/>
    </row>
    <row r="115" spans="1:55" s="197" customFormat="1" x14ac:dyDescent="0.25">
      <c r="A115" s="27"/>
      <c r="H115" s="60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36"/>
      <c r="AS115" s="36"/>
      <c r="AT115" s="36"/>
      <c r="AU115" s="36"/>
      <c r="AV115" s="36"/>
      <c r="AW115" s="18"/>
      <c r="AX115" s="36"/>
      <c r="AY115" s="36"/>
      <c r="AZ115" s="36"/>
      <c r="BA115" s="36"/>
      <c r="BB115" s="36"/>
      <c r="BC115" s="36"/>
    </row>
    <row r="116" spans="1:55" s="197" customFormat="1" x14ac:dyDescent="0.25">
      <c r="A116" s="27"/>
      <c r="H116" s="60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36"/>
      <c r="AS116" s="36"/>
      <c r="AT116" s="36"/>
      <c r="AU116" s="36"/>
      <c r="AV116" s="36"/>
      <c r="AW116" s="18"/>
      <c r="AX116" s="36"/>
      <c r="AY116" s="36"/>
      <c r="AZ116" s="36"/>
      <c r="BA116" s="36"/>
      <c r="BB116" s="36"/>
      <c r="BC116" s="36"/>
    </row>
    <row r="117" spans="1:55" s="197" customFormat="1" x14ac:dyDescent="0.25">
      <c r="A117" s="27"/>
      <c r="H117" s="60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36"/>
      <c r="AS117" s="36"/>
      <c r="AT117" s="36"/>
      <c r="AU117" s="36"/>
      <c r="AV117" s="36"/>
      <c r="AW117" s="18"/>
      <c r="AX117" s="36"/>
      <c r="AY117" s="36"/>
      <c r="AZ117" s="36"/>
      <c r="BA117" s="36"/>
      <c r="BB117" s="36"/>
      <c r="BC117" s="36"/>
    </row>
    <row r="118" spans="1:55" s="197" customFormat="1" x14ac:dyDescent="0.25">
      <c r="A118" s="27"/>
      <c r="H118" s="60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36"/>
      <c r="AS118" s="36"/>
      <c r="AT118" s="36"/>
      <c r="AU118" s="36"/>
      <c r="AV118" s="36"/>
      <c r="AW118" s="18"/>
      <c r="AX118" s="36"/>
      <c r="AY118" s="36"/>
      <c r="AZ118" s="36"/>
      <c r="BA118" s="36"/>
      <c r="BB118" s="36"/>
      <c r="BC118" s="36"/>
    </row>
    <row r="119" spans="1:55" s="197" customFormat="1" x14ac:dyDescent="0.25">
      <c r="A119" s="27"/>
      <c r="H119" s="60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36"/>
      <c r="AS119" s="36"/>
      <c r="AT119" s="36"/>
      <c r="AU119" s="36"/>
      <c r="AV119" s="36"/>
      <c r="AW119" s="18"/>
      <c r="AX119" s="36"/>
      <c r="AY119" s="36"/>
      <c r="AZ119" s="36"/>
      <c r="BA119" s="36"/>
      <c r="BB119" s="36"/>
      <c r="BC119" s="36"/>
    </row>
    <row r="120" spans="1:55" s="197" customFormat="1" x14ac:dyDescent="0.25">
      <c r="A120" s="27"/>
      <c r="H120" s="60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36"/>
      <c r="AS120" s="36"/>
      <c r="AT120" s="36"/>
      <c r="AU120" s="36"/>
      <c r="AV120" s="36"/>
      <c r="AW120" s="18"/>
      <c r="AX120" s="36"/>
      <c r="AY120" s="36"/>
      <c r="AZ120" s="36"/>
      <c r="BA120" s="36"/>
      <c r="BB120" s="36"/>
      <c r="BC120" s="36"/>
    </row>
    <row r="121" spans="1:55" s="197" customFormat="1" x14ac:dyDescent="0.25">
      <c r="A121" s="27"/>
      <c r="H121" s="60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36"/>
      <c r="AS121" s="36"/>
      <c r="AT121" s="36"/>
      <c r="AU121" s="36"/>
      <c r="AV121" s="36"/>
      <c r="AW121" s="18"/>
      <c r="AX121" s="36"/>
      <c r="AY121" s="36"/>
      <c r="AZ121" s="36"/>
      <c r="BA121" s="36"/>
      <c r="BB121" s="36"/>
      <c r="BC121" s="36"/>
    </row>
    <row r="122" spans="1:55" x14ac:dyDescent="0.25">
      <c r="A122" s="27"/>
      <c r="B122" s="197"/>
      <c r="C122" s="197"/>
      <c r="D122" s="197"/>
      <c r="E122" s="197"/>
      <c r="F122" s="197"/>
      <c r="G122" s="197"/>
      <c r="H122" s="60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</row>
  </sheetData>
  <mergeCells count="41">
    <mergeCell ref="AE4:AE5"/>
    <mergeCell ref="E2:AE2"/>
    <mergeCell ref="B3:B5"/>
    <mergeCell ref="C3:C5"/>
    <mergeCell ref="D3:D5"/>
    <mergeCell ref="E3:E5"/>
    <mergeCell ref="F3:F5"/>
    <mergeCell ref="G3:I5"/>
    <mergeCell ref="J3:J5"/>
    <mergeCell ref="K3:N3"/>
    <mergeCell ref="O3:S3"/>
    <mergeCell ref="W4:W5"/>
    <mergeCell ref="X4:X5"/>
    <mergeCell ref="Y4:Y5"/>
    <mergeCell ref="Z4:Z5"/>
    <mergeCell ref="AD4:AD5"/>
    <mergeCell ref="AQ3:AQ5"/>
    <mergeCell ref="AR3:AW4"/>
    <mergeCell ref="AX3:BB4"/>
    <mergeCell ref="BC3:BC5"/>
    <mergeCell ref="K4:M4"/>
    <mergeCell ref="N4:N5"/>
    <mergeCell ref="R4:R5"/>
    <mergeCell ref="S4:S5"/>
    <mergeCell ref="U4:U5"/>
    <mergeCell ref="V4:V5"/>
    <mergeCell ref="T3:T5"/>
    <mergeCell ref="U3:Z3"/>
    <mergeCell ref="AA3:AE3"/>
    <mergeCell ref="AF3:AF5"/>
    <mergeCell ref="AG3:AK4"/>
    <mergeCell ref="AL3:AP4"/>
    <mergeCell ref="BA98:BB98"/>
    <mergeCell ref="AZ99:BB99"/>
    <mergeCell ref="AL100:BA100"/>
    <mergeCell ref="G6:J6"/>
    <mergeCell ref="G7:J7"/>
    <mergeCell ref="G8:J8"/>
    <mergeCell ref="G10:J10"/>
    <mergeCell ref="G11:J11"/>
    <mergeCell ref="G9:J9"/>
  </mergeCells>
  <pageMargins left="0.7" right="0.7" top="0.75" bottom="0.75" header="0.3" footer="0.3"/>
  <pageSetup paperSize="9" scale="35" orientation="portrait" verticalDpi="0" r:id="rId1"/>
  <rowBreaks count="1" manualBreakCount="1">
    <brk id="59" max="16383" man="1"/>
  </rowBreaks>
  <colBreaks count="1" manualBreakCount="1"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26"/>
  <sheetViews>
    <sheetView view="pageBreakPreview" zoomScale="60" zoomScaleNormal="50" workbookViewId="0">
      <selection activeCell="AL17" sqref="AL17"/>
    </sheetView>
  </sheetViews>
  <sheetFormatPr defaultColWidth="9.140625" defaultRowHeight="23.25" x14ac:dyDescent="0.25"/>
  <cols>
    <col min="1" max="1" width="9.140625" style="338"/>
    <col min="2" max="2" width="30" style="338" customWidth="1"/>
    <col min="3" max="3" width="31.140625" style="338" customWidth="1"/>
    <col min="4" max="4" width="31.85546875" style="338" customWidth="1"/>
    <col min="5" max="5" width="23.85546875" style="338" customWidth="1"/>
    <col min="6" max="6" width="27.42578125" style="338" customWidth="1"/>
    <col min="7" max="7" width="9.140625" style="338"/>
    <col min="8" max="8" width="13.28515625" style="338" customWidth="1"/>
    <col min="9" max="9" width="9.140625" style="338"/>
    <col min="10" max="10" width="18.85546875" style="338" customWidth="1"/>
    <col min="11" max="11" width="9.140625" style="338"/>
    <col min="12" max="12" width="17.28515625" style="338" customWidth="1"/>
    <col min="13" max="13" width="9.140625" style="338"/>
    <col min="14" max="14" width="19.28515625" style="338" customWidth="1"/>
    <col min="15" max="19" width="9.140625" style="338" hidden="1" customWidth="1"/>
    <col min="20" max="20" width="1.7109375" style="338" hidden="1" customWidth="1"/>
    <col min="21" max="36" width="9.140625" style="338" hidden="1" customWidth="1"/>
    <col min="37" max="39" width="9.140625" style="338"/>
    <col min="40" max="40" width="17.140625" style="338" customWidth="1"/>
    <col min="41" max="41" width="11.5703125" style="338" customWidth="1"/>
    <col min="42" max="42" width="19.28515625" style="338" customWidth="1"/>
    <col min="43" max="43" width="18.5703125" style="338" customWidth="1"/>
    <col min="44" max="44" width="13.85546875" style="338" customWidth="1"/>
    <col min="45" max="45" width="22.7109375" style="338" customWidth="1"/>
    <col min="46" max="46" width="23" style="338" customWidth="1"/>
    <col min="47" max="47" width="14.140625" style="338" customWidth="1"/>
    <col min="48" max="48" width="16.5703125" style="338" customWidth="1"/>
    <col min="49" max="51" width="9.140625" style="338"/>
    <col min="52" max="52" width="17.28515625" style="338" customWidth="1"/>
    <col min="53" max="53" width="10.85546875" style="338" customWidth="1"/>
    <col min="54" max="54" width="19.28515625" style="338" customWidth="1"/>
    <col min="55" max="16384" width="9.140625" style="338"/>
  </cols>
  <sheetData>
    <row r="3" spans="1:54" ht="27" x14ac:dyDescent="0.25">
      <c r="B3" s="339" t="s">
        <v>196</v>
      </c>
      <c r="C3" s="340"/>
      <c r="D3" s="340"/>
      <c r="E3" s="340"/>
      <c r="F3" s="340" t="s">
        <v>834</v>
      </c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 t="s">
        <v>409</v>
      </c>
      <c r="AA3" s="340"/>
      <c r="AB3" s="340"/>
      <c r="AC3" s="340"/>
      <c r="AD3" s="340"/>
      <c r="AE3" s="340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37"/>
      <c r="AR3" s="337"/>
      <c r="AS3" s="337"/>
      <c r="AT3" s="337"/>
      <c r="AU3" s="337"/>
      <c r="AV3" s="341"/>
      <c r="AW3" s="337"/>
      <c r="AX3" s="337"/>
      <c r="AY3" s="337"/>
      <c r="AZ3" s="337"/>
      <c r="BA3" s="337"/>
      <c r="BB3" s="337"/>
    </row>
    <row r="4" spans="1:54" ht="40.5" customHeight="1" x14ac:dyDescent="0.25">
      <c r="B4" s="314"/>
      <c r="C4" s="314"/>
      <c r="D4" s="342"/>
      <c r="E4" s="482" t="s">
        <v>197</v>
      </c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342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37"/>
      <c r="AR4" s="337"/>
      <c r="AS4" s="337"/>
      <c r="AT4" s="337"/>
      <c r="AU4" s="337"/>
      <c r="AV4" s="341"/>
      <c r="AW4" s="337"/>
      <c r="AX4" s="337"/>
      <c r="AY4" s="337"/>
      <c r="AZ4" s="337"/>
      <c r="BA4" s="337"/>
      <c r="BB4" s="337"/>
    </row>
    <row r="5" spans="1:54" ht="5.25" hidden="1" customHeight="1" x14ac:dyDescent="0.25">
      <c r="B5" s="314"/>
      <c r="C5" s="314"/>
      <c r="D5" s="314"/>
      <c r="E5" s="314"/>
      <c r="F5" s="314"/>
      <c r="G5" s="314"/>
      <c r="H5" s="315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6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483"/>
      <c r="AG5" s="483"/>
      <c r="AH5" s="483"/>
      <c r="AI5" s="483"/>
      <c r="AJ5" s="483"/>
      <c r="AK5" s="225"/>
      <c r="AL5" s="77"/>
      <c r="AM5" s="77"/>
      <c r="AN5" s="77"/>
      <c r="AO5" s="78"/>
      <c r="AP5" s="226"/>
      <c r="AQ5" s="474"/>
      <c r="AR5" s="474"/>
      <c r="AS5" s="474"/>
      <c r="AT5" s="474"/>
      <c r="AU5" s="474"/>
      <c r="AV5" s="474"/>
      <c r="AW5" s="222"/>
      <c r="AX5" s="221"/>
      <c r="AY5" s="221"/>
      <c r="AZ5" s="221"/>
      <c r="BA5" s="223"/>
      <c r="BB5" s="224" t="s">
        <v>198</v>
      </c>
    </row>
    <row r="6" spans="1:54" x14ac:dyDescent="0.25">
      <c r="A6" s="484" t="s">
        <v>633</v>
      </c>
      <c r="B6" s="487" t="s">
        <v>3</v>
      </c>
      <c r="C6" s="479" t="s">
        <v>4</v>
      </c>
      <c r="D6" s="479" t="s">
        <v>410</v>
      </c>
      <c r="E6" s="479" t="s">
        <v>5</v>
      </c>
      <c r="F6" s="479" t="s">
        <v>6</v>
      </c>
      <c r="G6" s="492" t="s">
        <v>7</v>
      </c>
      <c r="H6" s="493"/>
      <c r="I6" s="487"/>
      <c r="J6" s="479" t="s">
        <v>412</v>
      </c>
      <c r="K6" s="452" t="s">
        <v>9</v>
      </c>
      <c r="L6" s="453"/>
      <c r="M6" s="453"/>
      <c r="N6" s="454"/>
      <c r="O6" s="453"/>
      <c r="P6" s="453"/>
      <c r="Q6" s="453"/>
      <c r="R6" s="454"/>
      <c r="S6" s="455" t="s">
        <v>11</v>
      </c>
      <c r="T6" s="452" t="s">
        <v>414</v>
      </c>
      <c r="U6" s="453"/>
      <c r="V6" s="453"/>
      <c r="W6" s="453"/>
      <c r="X6" s="453"/>
      <c r="Y6" s="454"/>
      <c r="Z6" s="452" t="s">
        <v>415</v>
      </c>
      <c r="AA6" s="453"/>
      <c r="AB6" s="453"/>
      <c r="AC6" s="453"/>
      <c r="AD6" s="454"/>
      <c r="AE6" s="455" t="s">
        <v>11</v>
      </c>
      <c r="AF6" s="460" t="s">
        <v>199</v>
      </c>
      <c r="AG6" s="461"/>
      <c r="AH6" s="461"/>
      <c r="AI6" s="461"/>
      <c r="AJ6" s="461"/>
      <c r="AK6" s="464" t="s">
        <v>200</v>
      </c>
      <c r="AL6" s="465"/>
      <c r="AM6" s="465"/>
      <c r="AN6" s="465"/>
      <c r="AO6" s="466"/>
      <c r="AP6" s="470" t="s">
        <v>198</v>
      </c>
      <c r="AQ6" s="473" t="s">
        <v>406</v>
      </c>
      <c r="AR6" s="474"/>
      <c r="AS6" s="474"/>
      <c r="AT6" s="474"/>
      <c r="AU6" s="474"/>
      <c r="AV6" s="474"/>
      <c r="AW6" s="473" t="s">
        <v>407</v>
      </c>
      <c r="AX6" s="474"/>
      <c r="AY6" s="474"/>
      <c r="AZ6" s="474"/>
      <c r="BA6" s="477"/>
      <c r="BB6" s="449" t="s">
        <v>198</v>
      </c>
    </row>
    <row r="7" spans="1:54" x14ac:dyDescent="0.25">
      <c r="A7" s="485"/>
      <c r="B7" s="488"/>
      <c r="C7" s="490"/>
      <c r="D7" s="490"/>
      <c r="E7" s="480"/>
      <c r="F7" s="480"/>
      <c r="G7" s="494"/>
      <c r="H7" s="495"/>
      <c r="I7" s="496"/>
      <c r="J7" s="480"/>
      <c r="K7" s="452" t="s">
        <v>14</v>
      </c>
      <c r="L7" s="453"/>
      <c r="M7" s="454"/>
      <c r="N7" s="455" t="s">
        <v>15</v>
      </c>
      <c r="O7" s="317"/>
      <c r="P7" s="317"/>
      <c r="Q7" s="455" t="s">
        <v>16</v>
      </c>
      <c r="R7" s="455" t="s">
        <v>201</v>
      </c>
      <c r="S7" s="459"/>
      <c r="T7" s="457" t="s">
        <v>18</v>
      </c>
      <c r="U7" s="455" t="s">
        <v>19</v>
      </c>
      <c r="V7" s="455" t="s">
        <v>20</v>
      </c>
      <c r="W7" s="455" t="s">
        <v>21</v>
      </c>
      <c r="X7" s="455" t="s">
        <v>202</v>
      </c>
      <c r="Y7" s="455" t="s">
        <v>203</v>
      </c>
      <c r="Z7" s="317"/>
      <c r="AA7" s="317"/>
      <c r="AB7" s="317"/>
      <c r="AC7" s="455" t="s">
        <v>16</v>
      </c>
      <c r="AD7" s="455" t="s">
        <v>201</v>
      </c>
      <c r="AE7" s="459"/>
      <c r="AF7" s="462"/>
      <c r="AG7" s="463"/>
      <c r="AH7" s="463"/>
      <c r="AI7" s="463"/>
      <c r="AJ7" s="463"/>
      <c r="AK7" s="467"/>
      <c r="AL7" s="468"/>
      <c r="AM7" s="468"/>
      <c r="AN7" s="468"/>
      <c r="AO7" s="469"/>
      <c r="AP7" s="471"/>
      <c r="AQ7" s="475"/>
      <c r="AR7" s="476"/>
      <c r="AS7" s="476"/>
      <c r="AT7" s="476"/>
      <c r="AU7" s="476"/>
      <c r="AV7" s="476"/>
      <c r="AW7" s="475"/>
      <c r="AX7" s="476"/>
      <c r="AY7" s="476"/>
      <c r="AZ7" s="476"/>
      <c r="BA7" s="478"/>
      <c r="BB7" s="450"/>
    </row>
    <row r="8" spans="1:54" ht="202.5" x14ac:dyDescent="0.25">
      <c r="A8" s="486"/>
      <c r="B8" s="489"/>
      <c r="C8" s="491"/>
      <c r="D8" s="491"/>
      <c r="E8" s="481"/>
      <c r="F8" s="481"/>
      <c r="G8" s="497"/>
      <c r="H8" s="498"/>
      <c r="I8" s="499"/>
      <c r="J8" s="481"/>
      <c r="K8" s="318" t="s">
        <v>31</v>
      </c>
      <c r="L8" s="318" t="s">
        <v>634</v>
      </c>
      <c r="M8" s="319" t="s">
        <v>635</v>
      </c>
      <c r="N8" s="456"/>
      <c r="O8" s="320" t="s">
        <v>25</v>
      </c>
      <c r="P8" s="320" t="s">
        <v>636</v>
      </c>
      <c r="Q8" s="456"/>
      <c r="R8" s="456"/>
      <c r="S8" s="456"/>
      <c r="T8" s="458"/>
      <c r="U8" s="456"/>
      <c r="V8" s="456"/>
      <c r="W8" s="456"/>
      <c r="X8" s="456"/>
      <c r="Y8" s="456"/>
      <c r="Z8" s="320" t="s">
        <v>24</v>
      </c>
      <c r="AA8" s="320" t="s">
        <v>25</v>
      </c>
      <c r="AB8" s="320" t="s">
        <v>636</v>
      </c>
      <c r="AC8" s="456"/>
      <c r="AD8" s="456"/>
      <c r="AE8" s="456"/>
      <c r="AF8" s="79" t="s">
        <v>18</v>
      </c>
      <c r="AG8" s="79" t="s">
        <v>19</v>
      </c>
      <c r="AH8" s="79" t="s">
        <v>20</v>
      </c>
      <c r="AI8" s="79" t="s">
        <v>21</v>
      </c>
      <c r="AJ8" s="79" t="s">
        <v>202</v>
      </c>
      <c r="AK8" s="80" t="s">
        <v>24</v>
      </c>
      <c r="AL8" s="81" t="s">
        <v>25</v>
      </c>
      <c r="AM8" s="81" t="s">
        <v>636</v>
      </c>
      <c r="AN8" s="81" t="s">
        <v>634</v>
      </c>
      <c r="AO8" s="81" t="s">
        <v>635</v>
      </c>
      <c r="AP8" s="472"/>
      <c r="AQ8" s="82" t="s">
        <v>18</v>
      </c>
      <c r="AR8" s="83" t="s">
        <v>19</v>
      </c>
      <c r="AS8" s="83" t="s">
        <v>20</v>
      </c>
      <c r="AT8" s="83" t="s">
        <v>21</v>
      </c>
      <c r="AU8" s="83" t="s">
        <v>202</v>
      </c>
      <c r="AV8" s="83" t="s">
        <v>203</v>
      </c>
      <c r="AW8" s="83" t="s">
        <v>24</v>
      </c>
      <c r="AX8" s="83" t="s">
        <v>25</v>
      </c>
      <c r="AY8" s="83" t="s">
        <v>637</v>
      </c>
      <c r="AZ8" s="83" t="s">
        <v>638</v>
      </c>
      <c r="BA8" s="83" t="s">
        <v>639</v>
      </c>
      <c r="BB8" s="451"/>
    </row>
    <row r="9" spans="1:54" x14ac:dyDescent="0.25">
      <c r="A9" s="439"/>
      <c r="B9" s="343"/>
      <c r="C9" s="344"/>
      <c r="D9" s="331"/>
      <c r="E9" s="344"/>
      <c r="F9" s="345"/>
      <c r="G9" s="442" t="s">
        <v>32</v>
      </c>
      <c r="H9" s="443"/>
      <c r="I9" s="443"/>
      <c r="J9" s="444"/>
      <c r="K9" s="321"/>
      <c r="L9" s="321"/>
      <c r="M9" s="321"/>
      <c r="N9" s="322"/>
      <c r="O9" s="323">
        <v>80233</v>
      </c>
      <c r="P9" s="321">
        <v>182868</v>
      </c>
      <c r="Q9" s="321">
        <v>297877</v>
      </c>
      <c r="R9" s="321">
        <v>70923</v>
      </c>
      <c r="S9" s="321">
        <f t="shared" ref="S9:AU9" si="0">S11+S12</f>
        <v>0</v>
      </c>
      <c r="T9" s="324">
        <f t="shared" si="0"/>
        <v>0</v>
      </c>
      <c r="U9" s="321" t="e">
        <f t="shared" si="0"/>
        <v>#REF!</v>
      </c>
      <c r="V9" s="321">
        <f t="shared" si="0"/>
        <v>0</v>
      </c>
      <c r="W9" s="321" t="e">
        <f t="shared" si="0"/>
        <v>#REF!</v>
      </c>
      <c r="X9" s="321" t="e">
        <f t="shared" si="0"/>
        <v>#REF!</v>
      </c>
      <c r="Y9" s="321" t="e">
        <f t="shared" si="0"/>
        <v>#REF!</v>
      </c>
      <c r="Z9" s="321">
        <f t="shared" si="0"/>
        <v>0</v>
      </c>
      <c r="AA9" s="321">
        <f t="shared" si="0"/>
        <v>483</v>
      </c>
      <c r="AB9" s="321">
        <f t="shared" si="0"/>
        <v>1346</v>
      </c>
      <c r="AC9" s="321">
        <f t="shared" si="0"/>
        <v>1829</v>
      </c>
      <c r="AD9" s="321">
        <f t="shared" si="0"/>
        <v>0</v>
      </c>
      <c r="AE9" s="321">
        <f t="shared" si="0"/>
        <v>0</v>
      </c>
      <c r="AF9" s="325">
        <f t="shared" si="0"/>
        <v>0</v>
      </c>
      <c r="AG9" s="326">
        <f t="shared" si="0"/>
        <v>0</v>
      </c>
      <c r="AH9" s="321">
        <f t="shared" si="0"/>
        <v>0</v>
      </c>
      <c r="AI9" s="321">
        <f t="shared" si="0"/>
        <v>0</v>
      </c>
      <c r="AJ9" s="321">
        <f t="shared" si="0"/>
        <v>0</v>
      </c>
      <c r="AK9" s="321">
        <f t="shared" si="0"/>
        <v>0</v>
      </c>
      <c r="AL9" s="321">
        <f t="shared" si="0"/>
        <v>483</v>
      </c>
      <c r="AM9" s="321">
        <f t="shared" si="0"/>
        <v>1346</v>
      </c>
      <c r="AN9" s="321">
        <f t="shared" si="0"/>
        <v>1829</v>
      </c>
      <c r="AO9" s="321">
        <f t="shared" si="0"/>
        <v>0</v>
      </c>
      <c r="AP9" s="321">
        <f t="shared" si="0"/>
        <v>0</v>
      </c>
      <c r="AQ9" s="327">
        <f t="shared" si="0"/>
        <v>0</v>
      </c>
      <c r="AR9" s="328">
        <f t="shared" si="0"/>
        <v>0</v>
      </c>
      <c r="AS9" s="329">
        <f t="shared" si="0"/>
        <v>0</v>
      </c>
      <c r="AT9" s="329">
        <f t="shared" si="0"/>
        <v>0</v>
      </c>
      <c r="AU9" s="329">
        <f t="shared" si="0"/>
        <v>0</v>
      </c>
      <c r="AV9" s="330"/>
      <c r="AW9" s="329">
        <f t="shared" ref="AW9:BB9" si="1">AW11+AW12</f>
        <v>0</v>
      </c>
      <c r="AX9" s="329">
        <f t="shared" si="1"/>
        <v>483</v>
      </c>
      <c r="AY9" s="329">
        <f t="shared" si="1"/>
        <v>1346</v>
      </c>
      <c r="AZ9" s="329">
        <f t="shared" si="1"/>
        <v>1829</v>
      </c>
      <c r="BA9" s="329">
        <f t="shared" si="1"/>
        <v>0</v>
      </c>
      <c r="BB9" s="329">
        <f t="shared" si="1"/>
        <v>0</v>
      </c>
    </row>
    <row r="10" spans="1:54" x14ac:dyDescent="0.25">
      <c r="A10" s="440"/>
      <c r="B10" s="332"/>
      <c r="C10" s="346"/>
      <c r="D10" s="331"/>
      <c r="E10" s="346"/>
      <c r="F10" s="345"/>
      <c r="G10" s="445" t="s">
        <v>390</v>
      </c>
      <c r="H10" s="446"/>
      <c r="I10" s="446"/>
      <c r="J10" s="447"/>
      <c r="K10" s="321"/>
      <c r="L10" s="321"/>
      <c r="M10" s="321"/>
      <c r="N10" s="322"/>
      <c r="O10" s="331"/>
      <c r="P10" s="331"/>
      <c r="Q10" s="331"/>
      <c r="R10" s="332"/>
      <c r="S10" s="332"/>
      <c r="T10" s="333"/>
      <c r="U10" s="331"/>
      <c r="V10" s="331"/>
      <c r="W10" s="331"/>
      <c r="X10" s="331"/>
      <c r="Y10" s="331"/>
      <c r="Z10" s="331"/>
      <c r="AA10" s="334"/>
      <c r="AB10" s="334"/>
      <c r="AC10" s="334"/>
      <c r="AD10" s="335"/>
      <c r="AE10" s="335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5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7"/>
    </row>
    <row r="11" spans="1:54" x14ac:dyDescent="0.25">
      <c r="A11" s="440"/>
      <c r="B11" s="332"/>
      <c r="C11" s="346"/>
      <c r="D11" s="331"/>
      <c r="E11" s="346"/>
      <c r="F11" s="331"/>
      <c r="G11" s="445" t="s">
        <v>417</v>
      </c>
      <c r="H11" s="446"/>
      <c r="I11" s="446"/>
      <c r="J11" s="447"/>
      <c r="K11" s="321"/>
      <c r="L11" s="321"/>
      <c r="M11" s="321"/>
      <c r="N11" s="322"/>
      <c r="O11" s="323">
        <v>20715</v>
      </c>
      <c r="P11" s="321">
        <v>47522</v>
      </c>
      <c r="Q11" s="321">
        <v>73569</v>
      </c>
      <c r="R11" s="321">
        <v>10019</v>
      </c>
      <c r="S11" s="321">
        <f t="shared" ref="S11:AU11" si="2">S13</f>
        <v>0</v>
      </c>
      <c r="T11" s="324">
        <f t="shared" si="2"/>
        <v>0</v>
      </c>
      <c r="U11" s="321" t="e">
        <f t="shared" si="2"/>
        <v>#REF!</v>
      </c>
      <c r="V11" s="321">
        <f t="shared" si="2"/>
        <v>0</v>
      </c>
      <c r="W11" s="321" t="e">
        <f t="shared" si="2"/>
        <v>#REF!</v>
      </c>
      <c r="X11" s="321" t="e">
        <f t="shared" si="2"/>
        <v>#REF!</v>
      </c>
      <c r="Y11" s="321" t="e">
        <f t="shared" si="2"/>
        <v>#REF!</v>
      </c>
      <c r="Z11" s="321">
        <f t="shared" si="2"/>
        <v>0</v>
      </c>
      <c r="AA11" s="321">
        <f t="shared" si="2"/>
        <v>483</v>
      </c>
      <c r="AB11" s="321">
        <f t="shared" si="2"/>
        <v>1346</v>
      </c>
      <c r="AC11" s="321">
        <f t="shared" si="2"/>
        <v>1829</v>
      </c>
      <c r="AD11" s="321">
        <f t="shared" si="2"/>
        <v>0</v>
      </c>
      <c r="AE11" s="321">
        <f t="shared" si="2"/>
        <v>0</v>
      </c>
      <c r="AF11" s="325">
        <f t="shared" si="2"/>
        <v>0</v>
      </c>
      <c r="AG11" s="326">
        <f t="shared" si="2"/>
        <v>0</v>
      </c>
      <c r="AH11" s="321">
        <f t="shared" si="2"/>
        <v>0</v>
      </c>
      <c r="AI11" s="321">
        <f t="shared" si="2"/>
        <v>0</v>
      </c>
      <c r="AJ11" s="321">
        <f t="shared" si="2"/>
        <v>0</v>
      </c>
      <c r="AK11" s="321">
        <f t="shared" si="2"/>
        <v>0</v>
      </c>
      <c r="AL11" s="321">
        <f t="shared" si="2"/>
        <v>483</v>
      </c>
      <c r="AM11" s="321">
        <f t="shared" si="2"/>
        <v>1346</v>
      </c>
      <c r="AN11" s="321">
        <f t="shared" si="2"/>
        <v>1829</v>
      </c>
      <c r="AO11" s="321">
        <f t="shared" si="2"/>
        <v>0</v>
      </c>
      <c r="AP11" s="321">
        <f t="shared" si="2"/>
        <v>0</v>
      </c>
      <c r="AQ11" s="327">
        <f t="shared" si="2"/>
        <v>0</v>
      </c>
      <c r="AR11" s="328">
        <f t="shared" si="2"/>
        <v>0</v>
      </c>
      <c r="AS11" s="329">
        <f t="shared" si="2"/>
        <v>0</v>
      </c>
      <c r="AT11" s="329">
        <f t="shared" si="2"/>
        <v>0</v>
      </c>
      <c r="AU11" s="329">
        <f t="shared" si="2"/>
        <v>0</v>
      </c>
      <c r="AV11" s="329">
        <v>0</v>
      </c>
      <c r="AW11" s="329">
        <f t="shared" ref="AW11:BB11" si="3">AW13</f>
        <v>0</v>
      </c>
      <c r="AX11" s="329">
        <f t="shared" si="3"/>
        <v>483</v>
      </c>
      <c r="AY11" s="329">
        <f t="shared" si="3"/>
        <v>1346</v>
      </c>
      <c r="AZ11" s="329">
        <f t="shared" si="3"/>
        <v>1829</v>
      </c>
      <c r="BA11" s="329">
        <f t="shared" si="3"/>
        <v>0</v>
      </c>
      <c r="BB11" s="329">
        <f t="shared" si="3"/>
        <v>0</v>
      </c>
    </row>
    <row r="12" spans="1:54" x14ac:dyDescent="0.25">
      <c r="A12" s="441"/>
      <c r="B12" s="332"/>
      <c r="C12" s="346"/>
      <c r="D12" s="331"/>
      <c r="E12" s="346"/>
      <c r="F12" s="331"/>
      <c r="G12" s="445" t="s">
        <v>35</v>
      </c>
      <c r="H12" s="446"/>
      <c r="I12" s="446"/>
      <c r="J12" s="447"/>
      <c r="K12" s="321"/>
      <c r="L12" s="321"/>
      <c r="M12" s="321"/>
      <c r="N12" s="322"/>
      <c r="O12" s="323">
        <v>58927</v>
      </c>
      <c r="P12" s="321">
        <v>135346</v>
      </c>
      <c r="Q12" s="321">
        <v>224308</v>
      </c>
      <c r="R12" s="321">
        <f t="shared" ref="R12:BB12" si="4">R50</f>
        <v>0</v>
      </c>
      <c r="S12" s="321">
        <f t="shared" si="4"/>
        <v>0</v>
      </c>
      <c r="T12" s="324">
        <f t="shared" si="4"/>
        <v>0</v>
      </c>
      <c r="U12" s="321">
        <f t="shared" si="4"/>
        <v>0</v>
      </c>
      <c r="V12" s="321">
        <f t="shared" si="4"/>
        <v>0</v>
      </c>
      <c r="W12" s="321">
        <f t="shared" si="4"/>
        <v>0</v>
      </c>
      <c r="X12" s="321">
        <f t="shared" si="4"/>
        <v>0</v>
      </c>
      <c r="Y12" s="321">
        <v>3234</v>
      </c>
      <c r="Z12" s="321">
        <f t="shared" si="4"/>
        <v>0</v>
      </c>
      <c r="AA12" s="329">
        <f t="shared" si="4"/>
        <v>0</v>
      </c>
      <c r="AB12" s="329">
        <f t="shared" si="4"/>
        <v>0</v>
      </c>
      <c r="AC12" s="329">
        <f t="shared" si="4"/>
        <v>0</v>
      </c>
      <c r="AD12" s="321">
        <f t="shared" si="4"/>
        <v>0</v>
      </c>
      <c r="AE12" s="321">
        <f t="shared" si="4"/>
        <v>0</v>
      </c>
      <c r="AF12" s="321">
        <f t="shared" si="4"/>
        <v>0</v>
      </c>
      <c r="AG12" s="321">
        <f t="shared" si="4"/>
        <v>0</v>
      </c>
      <c r="AH12" s="321">
        <f t="shared" si="4"/>
        <v>0</v>
      </c>
      <c r="AI12" s="321">
        <f t="shared" si="4"/>
        <v>0</v>
      </c>
      <c r="AJ12" s="321">
        <f t="shared" si="4"/>
        <v>0</v>
      </c>
      <c r="AK12" s="321">
        <f t="shared" si="4"/>
        <v>0</v>
      </c>
      <c r="AL12" s="321">
        <f t="shared" si="4"/>
        <v>0</v>
      </c>
      <c r="AM12" s="321">
        <f t="shared" si="4"/>
        <v>0</v>
      </c>
      <c r="AN12" s="321">
        <f t="shared" si="4"/>
        <v>0</v>
      </c>
      <c r="AO12" s="321">
        <f t="shared" si="4"/>
        <v>0</v>
      </c>
      <c r="AP12" s="321">
        <f t="shared" si="4"/>
        <v>0</v>
      </c>
      <c r="AQ12" s="329">
        <f t="shared" si="4"/>
        <v>0</v>
      </c>
      <c r="AR12" s="329">
        <f t="shared" si="4"/>
        <v>0</v>
      </c>
      <c r="AS12" s="329">
        <f t="shared" si="4"/>
        <v>0</v>
      </c>
      <c r="AT12" s="329">
        <f t="shared" si="4"/>
        <v>0</v>
      </c>
      <c r="AU12" s="329">
        <f t="shared" si="4"/>
        <v>0</v>
      </c>
      <c r="AV12" s="329">
        <f t="shared" si="4"/>
        <v>0</v>
      </c>
      <c r="AW12" s="329">
        <f t="shared" si="4"/>
        <v>0</v>
      </c>
      <c r="AX12" s="329">
        <f t="shared" si="4"/>
        <v>0</v>
      </c>
      <c r="AY12" s="329">
        <f t="shared" si="4"/>
        <v>0</v>
      </c>
      <c r="AZ12" s="329">
        <f t="shared" si="4"/>
        <v>0</v>
      </c>
      <c r="BA12" s="329">
        <f t="shared" si="4"/>
        <v>0</v>
      </c>
      <c r="BB12" s="329">
        <f t="shared" si="4"/>
        <v>0</v>
      </c>
    </row>
    <row r="13" spans="1:54" x14ac:dyDescent="0.25">
      <c r="A13" s="347"/>
      <c r="B13" s="323"/>
      <c r="C13" s="348" t="s">
        <v>36</v>
      </c>
      <c r="D13" s="349"/>
      <c r="E13" s="349"/>
      <c r="F13" s="349"/>
      <c r="G13" s="349"/>
      <c r="H13" s="350"/>
      <c r="I13" s="349"/>
      <c r="J13" s="323"/>
      <c r="K13" s="321"/>
      <c r="L13" s="321"/>
      <c r="M13" s="321"/>
      <c r="N13" s="329"/>
      <c r="O13" s="336">
        <f t="shared" ref="O13:Y13" si="5">SUM(O14+O15+SUM(O19:O24)+SUM(O29:O30)+SUM(O32)+SUM(O34:O39)+SUM(O44:O45))</f>
        <v>483</v>
      </c>
      <c r="P13" s="329">
        <f t="shared" si="5"/>
        <v>1346</v>
      </c>
      <c r="Q13" s="329">
        <f t="shared" si="5"/>
        <v>1829</v>
      </c>
      <c r="R13" s="329">
        <f t="shared" si="5"/>
        <v>0</v>
      </c>
      <c r="S13" s="329">
        <f t="shared" si="5"/>
        <v>0</v>
      </c>
      <c r="T13" s="329">
        <f t="shared" si="5"/>
        <v>0</v>
      </c>
      <c r="U13" s="329" t="e">
        <f t="shared" si="5"/>
        <v>#REF!</v>
      </c>
      <c r="V13" s="329">
        <f t="shared" si="5"/>
        <v>0</v>
      </c>
      <c r="W13" s="329" t="e">
        <f t="shared" si="5"/>
        <v>#REF!</v>
      </c>
      <c r="X13" s="329" t="e">
        <f t="shared" si="5"/>
        <v>#REF!</v>
      </c>
      <c r="Y13" s="329" t="e">
        <f t="shared" si="5"/>
        <v>#REF!</v>
      </c>
      <c r="Z13" s="329">
        <f t="shared" ref="Z13:AL13" si="6">SUM(Z14+Z15+SUM(Z19:Z24)+SUM(Z29:Z30)+SUM(Z32)+SUM(Z34:Z39)+SUM(Z44:Z49))</f>
        <v>0</v>
      </c>
      <c r="AA13" s="329">
        <f t="shared" si="6"/>
        <v>483</v>
      </c>
      <c r="AB13" s="329">
        <f t="shared" si="6"/>
        <v>1346</v>
      </c>
      <c r="AC13" s="329">
        <f t="shared" si="6"/>
        <v>1829</v>
      </c>
      <c r="AD13" s="329">
        <f t="shared" si="6"/>
        <v>0</v>
      </c>
      <c r="AE13" s="329">
        <f t="shared" si="6"/>
        <v>0</v>
      </c>
      <c r="AF13" s="328">
        <f t="shared" si="6"/>
        <v>0</v>
      </c>
      <c r="AG13" s="329">
        <f t="shared" si="6"/>
        <v>0</v>
      </c>
      <c r="AH13" s="329">
        <f t="shared" si="6"/>
        <v>0</v>
      </c>
      <c r="AI13" s="329">
        <f t="shared" si="6"/>
        <v>0</v>
      </c>
      <c r="AJ13" s="329">
        <f t="shared" si="6"/>
        <v>0</v>
      </c>
      <c r="AK13" s="329">
        <f t="shared" si="6"/>
        <v>0</v>
      </c>
      <c r="AL13" s="329">
        <f t="shared" si="6"/>
        <v>483</v>
      </c>
      <c r="AM13" s="329">
        <f>SUM(AM14+AM15+SUM(AM19:AM24)+SUM(AM29:AM30)+SUM(AM32)+SUM(AM35:AM39)+SUM(AM44:AM49))</f>
        <v>1346</v>
      </c>
      <c r="AN13" s="329">
        <f t="shared" ref="AN13:AU13" si="7">SUM(AN14+AN15+SUM(AN19:AN24)+SUM(AN29:AN30)+SUM(AN32)+SUM(AN34:AN39)+SUM(AN44:AN49))</f>
        <v>1829</v>
      </c>
      <c r="AO13" s="329">
        <f t="shared" si="7"/>
        <v>0</v>
      </c>
      <c r="AP13" s="329">
        <f t="shared" si="7"/>
        <v>0</v>
      </c>
      <c r="AQ13" s="328">
        <f t="shared" si="7"/>
        <v>0</v>
      </c>
      <c r="AR13" s="329">
        <f t="shared" si="7"/>
        <v>0</v>
      </c>
      <c r="AS13" s="329">
        <f t="shared" si="7"/>
        <v>0</v>
      </c>
      <c r="AT13" s="329">
        <f t="shared" si="7"/>
        <v>0</v>
      </c>
      <c r="AU13" s="329">
        <f t="shared" si="7"/>
        <v>0</v>
      </c>
      <c r="AV13" s="328">
        <v>0</v>
      </c>
      <c r="AW13" s="329">
        <f t="shared" ref="AW13:BB13" si="8">SUM(AW14+AW15+SUM(AW19:AW24)+SUM(AW29:AW30)+SUM(AW32)+SUM(AW34:AW39)+SUM(AW44:AW49))</f>
        <v>0</v>
      </c>
      <c r="AX13" s="329">
        <f t="shared" si="8"/>
        <v>483</v>
      </c>
      <c r="AY13" s="329">
        <f t="shared" si="8"/>
        <v>1346</v>
      </c>
      <c r="AZ13" s="329">
        <f t="shared" si="8"/>
        <v>1829</v>
      </c>
      <c r="BA13" s="329">
        <f t="shared" si="8"/>
        <v>0</v>
      </c>
      <c r="BB13" s="329">
        <f t="shared" si="8"/>
        <v>0</v>
      </c>
    </row>
    <row r="14" spans="1:54" ht="108.75" customHeight="1" x14ac:dyDescent="0.25">
      <c r="A14" s="347">
        <v>1</v>
      </c>
      <c r="B14" s="351" t="s">
        <v>640</v>
      </c>
      <c r="C14" s="88" t="s">
        <v>641</v>
      </c>
      <c r="D14" s="88" t="s">
        <v>435</v>
      </c>
      <c r="E14" s="88" t="s">
        <v>102</v>
      </c>
      <c r="F14" s="88" t="s">
        <v>420</v>
      </c>
      <c r="G14" s="88" t="s">
        <v>41</v>
      </c>
      <c r="H14" s="89" t="s">
        <v>642</v>
      </c>
      <c r="I14" s="89" t="s">
        <v>63</v>
      </c>
      <c r="J14" s="90">
        <v>59171</v>
      </c>
      <c r="K14" s="88">
        <v>452</v>
      </c>
      <c r="L14" s="88">
        <v>572</v>
      </c>
      <c r="M14" s="88">
        <v>0</v>
      </c>
      <c r="N14" s="88" t="s">
        <v>643</v>
      </c>
      <c r="O14" s="88"/>
      <c r="P14" s="88"/>
      <c r="Q14" s="88"/>
      <c r="R14" s="88"/>
      <c r="S14" s="88"/>
      <c r="T14" s="91"/>
      <c r="U14" s="91"/>
      <c r="V14" s="91"/>
      <c r="W14" s="91"/>
      <c r="X14" s="91"/>
      <c r="Y14" s="91"/>
      <c r="Z14" s="88"/>
      <c r="AA14" s="88"/>
      <c r="AB14" s="88"/>
      <c r="AC14" s="88"/>
      <c r="AD14" s="88"/>
      <c r="AE14" s="88"/>
      <c r="AF14" s="92"/>
      <c r="AG14" s="92"/>
      <c r="AH14" s="92"/>
      <c r="AI14" s="92"/>
      <c r="AJ14" s="92"/>
      <c r="AK14" s="88"/>
      <c r="AL14" s="88"/>
      <c r="AM14" s="88"/>
      <c r="AN14" s="88"/>
      <c r="AO14" s="88"/>
      <c r="AP14" s="88"/>
      <c r="AQ14" s="92"/>
      <c r="AR14" s="92"/>
      <c r="AS14" s="92"/>
      <c r="AT14" s="92"/>
      <c r="AU14" s="92"/>
      <c r="AV14" s="92"/>
      <c r="AW14" s="88"/>
      <c r="AX14" s="88"/>
      <c r="AY14" s="88"/>
      <c r="AZ14" s="88"/>
      <c r="BA14" s="88"/>
      <c r="BB14" s="88"/>
    </row>
    <row r="15" spans="1:54" ht="116.25" x14ac:dyDescent="0.25">
      <c r="A15" s="347">
        <v>2</v>
      </c>
      <c r="B15" s="352"/>
      <c r="C15" s="93" t="s">
        <v>644</v>
      </c>
      <c r="D15" s="93" t="s">
        <v>645</v>
      </c>
      <c r="E15" s="93" t="s">
        <v>102</v>
      </c>
      <c r="F15" s="93" t="s">
        <v>420</v>
      </c>
      <c r="G15" s="93" t="s">
        <v>41</v>
      </c>
      <c r="H15" s="94" t="s">
        <v>642</v>
      </c>
      <c r="I15" s="94" t="s">
        <v>63</v>
      </c>
      <c r="J15" s="95">
        <v>59171</v>
      </c>
      <c r="K15" s="93">
        <f>K17+K18</f>
        <v>483</v>
      </c>
      <c r="L15" s="93">
        <f>L17+L18</f>
        <v>1829</v>
      </c>
      <c r="M15" s="93">
        <f>M17+M18</f>
        <v>0</v>
      </c>
      <c r="N15" s="93" t="s">
        <v>646</v>
      </c>
      <c r="O15" s="93">
        <f t="shared" ref="O15:AE15" si="9">O17+O18</f>
        <v>483</v>
      </c>
      <c r="P15" s="93">
        <f t="shared" si="9"/>
        <v>1346</v>
      </c>
      <c r="Q15" s="93">
        <f t="shared" si="9"/>
        <v>1829</v>
      </c>
      <c r="R15" s="93">
        <f t="shared" si="9"/>
        <v>0</v>
      </c>
      <c r="S15" s="93">
        <f t="shared" si="9"/>
        <v>0</v>
      </c>
      <c r="T15" s="93">
        <f t="shared" si="9"/>
        <v>0</v>
      </c>
      <c r="U15" s="93" t="e">
        <f t="shared" si="9"/>
        <v>#REF!</v>
      </c>
      <c r="V15" s="93">
        <f t="shared" si="9"/>
        <v>0</v>
      </c>
      <c r="W15" s="93" t="e">
        <f t="shared" si="9"/>
        <v>#REF!</v>
      </c>
      <c r="X15" s="93" t="e">
        <f t="shared" si="9"/>
        <v>#REF!</v>
      </c>
      <c r="Y15" s="93" t="e">
        <f t="shared" si="9"/>
        <v>#REF!</v>
      </c>
      <c r="Z15" s="93">
        <f t="shared" si="9"/>
        <v>0</v>
      </c>
      <c r="AA15" s="93">
        <f t="shared" si="9"/>
        <v>483</v>
      </c>
      <c r="AB15" s="93">
        <f t="shared" si="9"/>
        <v>1346</v>
      </c>
      <c r="AC15" s="93">
        <f t="shared" si="9"/>
        <v>1829</v>
      </c>
      <c r="AD15" s="93">
        <f t="shared" si="9"/>
        <v>0</v>
      </c>
      <c r="AE15" s="93">
        <f t="shared" si="9"/>
        <v>0</v>
      </c>
      <c r="AF15" s="96">
        <v>0</v>
      </c>
      <c r="AG15" s="96">
        <v>0</v>
      </c>
      <c r="AH15" s="96">
        <v>0</v>
      </c>
      <c r="AI15" s="96">
        <v>0</v>
      </c>
      <c r="AJ15" s="96">
        <v>0</v>
      </c>
      <c r="AK15" s="93">
        <f>AK17+AK18</f>
        <v>0</v>
      </c>
      <c r="AL15" s="93">
        <f>AL17+AL18</f>
        <v>483</v>
      </c>
      <c r="AM15" s="93">
        <f>AM17+AM18</f>
        <v>1346</v>
      </c>
      <c r="AN15" s="93">
        <f>AN17+AN18</f>
        <v>1829</v>
      </c>
      <c r="AO15" s="93">
        <f t="shared" ref="AO15:AP15" si="10">AO17+AO18</f>
        <v>0</v>
      </c>
      <c r="AP15" s="93">
        <f t="shared" si="10"/>
        <v>0</v>
      </c>
      <c r="AQ15" s="96">
        <v>0</v>
      </c>
      <c r="AR15" s="96">
        <v>0</v>
      </c>
      <c r="AS15" s="96">
        <v>0</v>
      </c>
      <c r="AT15" s="96">
        <v>0</v>
      </c>
      <c r="AU15" s="96">
        <v>0</v>
      </c>
      <c r="AV15" s="96">
        <v>0</v>
      </c>
      <c r="AW15" s="93">
        <f>AW17+AW18</f>
        <v>0</v>
      </c>
      <c r="AX15" s="93">
        <f>AX17+AX18</f>
        <v>483</v>
      </c>
      <c r="AY15" s="93">
        <f>AY17+AY18</f>
        <v>1346</v>
      </c>
      <c r="AZ15" s="93">
        <f>AZ17+AZ18</f>
        <v>1829</v>
      </c>
      <c r="BA15" s="93">
        <f t="shared" ref="BA15:BB15" si="11">BA17+BA18</f>
        <v>0</v>
      </c>
      <c r="BB15" s="93">
        <f t="shared" si="11"/>
        <v>0</v>
      </c>
    </row>
    <row r="16" spans="1:54" x14ac:dyDescent="0.25">
      <c r="A16" s="347"/>
      <c r="B16" s="352"/>
      <c r="C16" s="93" t="s">
        <v>390</v>
      </c>
      <c r="D16" s="93"/>
      <c r="E16" s="93"/>
      <c r="F16" s="93"/>
      <c r="G16" s="93"/>
      <c r="H16" s="94"/>
      <c r="I16" s="94"/>
      <c r="J16" s="95"/>
      <c r="K16" s="93"/>
      <c r="L16" s="93"/>
      <c r="M16" s="93"/>
      <c r="N16" s="93"/>
      <c r="O16" s="93"/>
      <c r="P16" s="93"/>
      <c r="Q16" s="93"/>
      <c r="R16" s="93"/>
      <c r="S16" s="93"/>
      <c r="T16" s="97"/>
      <c r="U16" s="97"/>
      <c r="V16" s="97"/>
      <c r="W16" s="97"/>
      <c r="X16" s="97"/>
      <c r="Y16" s="97"/>
      <c r="Z16" s="93"/>
      <c r="AA16" s="93"/>
      <c r="AB16" s="93"/>
      <c r="AC16" s="93"/>
      <c r="AD16" s="93"/>
      <c r="AE16" s="93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8"/>
      <c r="AR16" s="98"/>
      <c r="AS16" s="98"/>
      <c r="AT16" s="98"/>
      <c r="AU16" s="98"/>
      <c r="AV16" s="96"/>
      <c r="AW16" s="98"/>
      <c r="AX16" s="98"/>
      <c r="AY16" s="98"/>
      <c r="AZ16" s="98"/>
      <c r="BA16" s="98"/>
      <c r="BB16" s="98"/>
    </row>
    <row r="17" spans="1:58" ht="116.25" x14ac:dyDescent="0.25">
      <c r="A17" s="347"/>
      <c r="B17" s="352"/>
      <c r="C17" s="93" t="s">
        <v>641</v>
      </c>
      <c r="D17" s="93" t="s">
        <v>645</v>
      </c>
      <c r="E17" s="93" t="s">
        <v>102</v>
      </c>
      <c r="F17" s="93" t="s">
        <v>420</v>
      </c>
      <c r="G17" s="93" t="s">
        <v>41</v>
      </c>
      <c r="H17" s="94" t="s">
        <v>642</v>
      </c>
      <c r="I17" s="94" t="s">
        <v>63</v>
      </c>
      <c r="J17" s="95">
        <v>59171</v>
      </c>
      <c r="K17" s="93">
        <v>483</v>
      </c>
      <c r="L17" s="93">
        <v>1201</v>
      </c>
      <c r="M17" s="93">
        <v>0</v>
      </c>
      <c r="N17" s="93" t="s">
        <v>646</v>
      </c>
      <c r="O17" s="93">
        <v>483</v>
      </c>
      <c r="P17" s="93">
        <v>718</v>
      </c>
      <c r="Q17" s="93">
        <v>1201</v>
      </c>
      <c r="R17" s="93">
        <v>0</v>
      </c>
      <c r="S17" s="93">
        <v>0</v>
      </c>
      <c r="T17" s="97">
        <v>0</v>
      </c>
      <c r="U17" s="97" t="e">
        <f>#REF!+U19</f>
        <v>#REF!</v>
      </c>
      <c r="V17" s="97">
        <v>0</v>
      </c>
      <c r="W17" s="97" t="e">
        <f>#REF!+W19</f>
        <v>#REF!</v>
      </c>
      <c r="X17" s="97" t="e">
        <f>#REF!+X19</f>
        <v>#REF!</v>
      </c>
      <c r="Y17" s="97" t="e">
        <f>#REF!+Y19</f>
        <v>#REF!</v>
      </c>
      <c r="Z17" s="93">
        <v>0</v>
      </c>
      <c r="AA17" s="93">
        <v>483</v>
      </c>
      <c r="AB17" s="93">
        <v>718</v>
      </c>
      <c r="AC17" s="93">
        <v>1201</v>
      </c>
      <c r="AD17" s="93">
        <v>0</v>
      </c>
      <c r="AE17" s="93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93">
        <v>483</v>
      </c>
      <c r="AM17" s="93">
        <v>718</v>
      </c>
      <c r="AN17" s="93">
        <v>1201</v>
      </c>
      <c r="AO17" s="96">
        <v>0</v>
      </c>
      <c r="AP17" s="96"/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3">
        <v>483</v>
      </c>
      <c r="AY17" s="93">
        <v>718</v>
      </c>
      <c r="AZ17" s="93">
        <v>1201</v>
      </c>
      <c r="BA17" s="96">
        <v>0</v>
      </c>
      <c r="BB17" s="96"/>
    </row>
    <row r="18" spans="1:58" ht="116.25" x14ac:dyDescent="0.25">
      <c r="A18" s="347"/>
      <c r="B18" s="352"/>
      <c r="C18" s="93" t="s">
        <v>647</v>
      </c>
      <c r="D18" s="93" t="s">
        <v>645</v>
      </c>
      <c r="E18" s="93" t="s">
        <v>102</v>
      </c>
      <c r="F18" s="93" t="s">
        <v>420</v>
      </c>
      <c r="G18" s="93" t="s">
        <v>41</v>
      </c>
      <c r="H18" s="94" t="s">
        <v>648</v>
      </c>
      <c r="I18" s="94" t="s">
        <v>49</v>
      </c>
      <c r="J18" s="95">
        <v>47118</v>
      </c>
      <c r="K18" s="93">
        <v>0</v>
      </c>
      <c r="L18" s="93">
        <v>628</v>
      </c>
      <c r="M18" s="93">
        <v>0</v>
      </c>
      <c r="N18" s="93" t="s">
        <v>646</v>
      </c>
      <c r="O18" s="93">
        <v>0</v>
      </c>
      <c r="P18" s="93">
        <v>628</v>
      </c>
      <c r="Q18" s="93">
        <v>628</v>
      </c>
      <c r="R18" s="93">
        <v>0</v>
      </c>
      <c r="S18" s="93">
        <v>0</v>
      </c>
      <c r="T18" s="99">
        <v>0</v>
      </c>
      <c r="U18" s="99">
        <v>0</v>
      </c>
      <c r="V18" s="97">
        <v>0</v>
      </c>
      <c r="W18" s="99">
        <v>0</v>
      </c>
      <c r="X18" s="99">
        <v>0</v>
      </c>
      <c r="Y18" s="99">
        <v>0</v>
      </c>
      <c r="Z18" s="100">
        <v>0</v>
      </c>
      <c r="AA18" s="93">
        <v>0</v>
      </c>
      <c r="AB18" s="93">
        <v>628</v>
      </c>
      <c r="AC18" s="93">
        <v>628</v>
      </c>
      <c r="AD18" s="93">
        <v>0</v>
      </c>
      <c r="AE18" s="93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3">
        <v>628</v>
      </c>
      <c r="AN18" s="93">
        <v>628</v>
      </c>
      <c r="AO18" s="96">
        <v>0</v>
      </c>
      <c r="AP18" s="96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6">
        <v>0</v>
      </c>
      <c r="AY18" s="93">
        <v>628</v>
      </c>
      <c r="AZ18" s="93">
        <v>628</v>
      </c>
      <c r="BA18" s="96">
        <v>0</v>
      </c>
      <c r="BB18" s="96">
        <v>0</v>
      </c>
    </row>
    <row r="21" spans="1:58" ht="33" x14ac:dyDescent="0.25">
      <c r="AO21" s="353"/>
      <c r="AP21" s="316"/>
      <c r="AQ21" s="353" t="s">
        <v>965</v>
      </c>
      <c r="AV21" s="337"/>
      <c r="AW21" s="354"/>
      <c r="AX21" s="354"/>
      <c r="AY21" s="354"/>
      <c r="AZ21" s="448" t="s">
        <v>972</v>
      </c>
      <c r="BA21" s="448"/>
      <c r="BB21" s="448"/>
      <c r="BC21" s="354"/>
      <c r="BD21" s="354"/>
      <c r="BE21" s="354"/>
      <c r="BF21" s="354"/>
    </row>
    <row r="22" spans="1:58" x14ac:dyDescent="0.25">
      <c r="AP22" s="316"/>
      <c r="AV22" s="337"/>
      <c r="AW22" s="354"/>
      <c r="AX22" s="354"/>
      <c r="AY22" s="354"/>
      <c r="AZ22" s="354"/>
      <c r="BA22" s="337"/>
      <c r="BB22" s="354"/>
      <c r="BC22" s="354"/>
      <c r="BD22" s="354"/>
      <c r="BE22" s="354"/>
      <c r="BF22" s="354"/>
    </row>
    <row r="23" spans="1:58" ht="33" x14ac:dyDescent="0.25">
      <c r="AO23" s="353"/>
      <c r="AP23" s="436" t="s">
        <v>964</v>
      </c>
      <c r="AQ23" s="436"/>
      <c r="AR23" s="436"/>
      <c r="AS23" s="436"/>
      <c r="AT23" s="436"/>
      <c r="AU23" s="436"/>
      <c r="AV23" s="436"/>
      <c r="AW23" s="436"/>
      <c r="AX23" s="436"/>
      <c r="AY23" s="337"/>
      <c r="AZ23" s="436" t="s">
        <v>194</v>
      </c>
      <c r="BA23" s="436"/>
      <c r="BB23" s="436"/>
      <c r="BC23" s="337"/>
      <c r="BD23" s="337"/>
      <c r="BE23" s="437"/>
      <c r="BF23" s="438"/>
    </row>
    <row r="24" spans="1:58" x14ac:dyDescent="0.25">
      <c r="AP24" s="316"/>
      <c r="AV24" s="355"/>
      <c r="AW24" s="354"/>
      <c r="AX24" s="354"/>
      <c r="AY24" s="354"/>
      <c r="AZ24" s="354"/>
      <c r="BA24" s="337"/>
      <c r="BB24" s="354"/>
      <c r="BC24" s="354"/>
      <c r="BD24" s="354"/>
      <c r="BE24" s="437"/>
      <c r="BF24" s="438"/>
    </row>
    <row r="25" spans="1:58" x14ac:dyDescent="0.25">
      <c r="AP25" s="437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</row>
    <row r="26" spans="1:58" x14ac:dyDescent="0.25">
      <c r="AP26" s="316"/>
      <c r="AV26" s="337"/>
      <c r="AW26" s="354"/>
      <c r="AX26" s="354"/>
      <c r="AY26" s="356"/>
      <c r="AZ26" s="356"/>
      <c r="BA26" s="337"/>
      <c r="BB26" s="354"/>
      <c r="BC26" s="354"/>
      <c r="BD26" s="354"/>
      <c r="BE26" s="354"/>
      <c r="BF26" s="354"/>
    </row>
  </sheetData>
  <mergeCells count="46">
    <mergeCell ref="E4:AD4"/>
    <mergeCell ref="AF5:AJ5"/>
    <mergeCell ref="AQ5:AV5"/>
    <mergeCell ref="A6:A8"/>
    <mergeCell ref="B6:B8"/>
    <mergeCell ref="C6:C8"/>
    <mergeCell ref="D6:D8"/>
    <mergeCell ref="E6:E8"/>
    <mergeCell ref="F6:F8"/>
    <mergeCell ref="G6:I8"/>
    <mergeCell ref="AW6:BA7"/>
    <mergeCell ref="J6:J8"/>
    <mergeCell ref="K6:N6"/>
    <mergeCell ref="O6:R6"/>
    <mergeCell ref="S6:S8"/>
    <mergeCell ref="T6:Y6"/>
    <mergeCell ref="Z6:AD6"/>
    <mergeCell ref="Y7:Y8"/>
    <mergeCell ref="AC7:AC8"/>
    <mergeCell ref="AD7:AD8"/>
    <mergeCell ref="AZ21:BB21"/>
    <mergeCell ref="BB6:BB8"/>
    <mergeCell ref="K7:M7"/>
    <mergeCell ref="N7:N8"/>
    <mergeCell ref="Q7:Q8"/>
    <mergeCell ref="R7:R8"/>
    <mergeCell ref="T7:T8"/>
    <mergeCell ref="U7:U8"/>
    <mergeCell ref="V7:V8"/>
    <mergeCell ref="W7:W8"/>
    <mergeCell ref="X7:X8"/>
    <mergeCell ref="AE6:AE8"/>
    <mergeCell ref="AF6:AJ7"/>
    <mergeCell ref="AK6:AO7"/>
    <mergeCell ref="AP6:AP8"/>
    <mergeCell ref="AQ6:AV7"/>
    <mergeCell ref="A9:A12"/>
    <mergeCell ref="G9:J9"/>
    <mergeCell ref="G10:J10"/>
    <mergeCell ref="G11:J11"/>
    <mergeCell ref="G12:J12"/>
    <mergeCell ref="AP23:AX23"/>
    <mergeCell ref="AZ23:BB23"/>
    <mergeCell ref="BE23:BF23"/>
    <mergeCell ref="BE24:BF24"/>
    <mergeCell ref="AP25:BE25"/>
  </mergeCells>
  <pageMargins left="0.7" right="0.7" top="0.75" bottom="0.75" header="0.3" footer="0.3"/>
  <pageSetup paperSize="9" scale="33" orientation="portrait" verticalDpi="0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8"/>
  <sheetViews>
    <sheetView view="pageBreakPreview" zoomScale="60" zoomScaleNormal="50" workbookViewId="0">
      <selection activeCell="F5" sqref="F5:F7"/>
    </sheetView>
  </sheetViews>
  <sheetFormatPr defaultColWidth="9.140625" defaultRowHeight="18.75" x14ac:dyDescent="0.25"/>
  <cols>
    <col min="1" max="1" width="9.140625" style="360"/>
    <col min="2" max="2" width="15.28515625" style="360" customWidth="1"/>
    <col min="3" max="3" width="20.28515625" style="360" customWidth="1"/>
    <col min="4" max="4" width="17.85546875" style="360" customWidth="1"/>
    <col min="5" max="5" width="27" style="360" customWidth="1"/>
    <col min="6" max="6" width="29.28515625" style="360" customWidth="1"/>
    <col min="7" max="7" width="9.140625" style="360"/>
    <col min="8" max="8" width="13.42578125" style="360" bestFit="1" customWidth="1"/>
    <col min="9" max="9" width="7.140625" style="360" customWidth="1"/>
    <col min="10" max="10" width="16.5703125" style="360" customWidth="1"/>
    <col min="11" max="11" width="9.140625" style="360"/>
    <col min="12" max="12" width="13.85546875" style="360" customWidth="1"/>
    <col min="13" max="13" width="9.140625" style="360"/>
    <col min="14" max="14" width="21.42578125" style="360" customWidth="1"/>
    <col min="15" max="15" width="9.140625" style="360" hidden="1" customWidth="1"/>
    <col min="16" max="16" width="4.140625" style="360" hidden="1" customWidth="1"/>
    <col min="17" max="26" width="9.140625" style="360" hidden="1" customWidth="1"/>
    <col min="27" max="29" width="9.140625" style="360"/>
    <col min="30" max="30" width="12.7109375" style="360" customWidth="1"/>
    <col min="31" max="31" width="9.140625" style="360"/>
    <col min="32" max="32" width="12.140625" style="360" customWidth="1"/>
    <col min="33" max="33" width="13.140625" style="362" customWidth="1"/>
    <col min="34" max="34" width="12.85546875" style="362" customWidth="1"/>
    <col min="35" max="35" width="13.85546875" style="362" customWidth="1"/>
    <col min="36" max="36" width="17.85546875" style="362" customWidth="1"/>
    <col min="37" max="37" width="16.28515625" style="362" customWidth="1"/>
    <col min="38" max="38" width="15.28515625" style="362" customWidth="1"/>
    <col min="39" max="41" width="9.140625" style="362"/>
    <col min="42" max="42" width="14.7109375" style="362" customWidth="1"/>
    <col min="43" max="43" width="17.7109375" style="362" customWidth="1"/>
    <col min="44" max="44" width="11" style="362" customWidth="1"/>
    <col min="45" max="16384" width="9.140625" style="360"/>
  </cols>
  <sheetData>
    <row r="1" spans="1:44" x14ac:dyDescent="0.25">
      <c r="A1" s="358"/>
      <c r="B1" s="227"/>
      <c r="C1" s="227"/>
      <c r="D1" s="227"/>
      <c r="E1" s="227"/>
      <c r="F1" s="227"/>
      <c r="G1" s="227"/>
      <c r="H1" s="60"/>
      <c r="I1" s="227"/>
      <c r="J1" s="227"/>
      <c r="K1" s="227"/>
      <c r="L1" s="227"/>
      <c r="M1" s="227"/>
      <c r="N1" s="227"/>
      <c r="O1" s="358"/>
      <c r="P1" s="358"/>
      <c r="Q1" s="358"/>
      <c r="R1" s="358"/>
      <c r="S1" s="358"/>
      <c r="T1" s="358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</row>
    <row r="2" spans="1:44" ht="27" x14ac:dyDescent="0.25">
      <c r="B2" s="361" t="s">
        <v>196</v>
      </c>
      <c r="C2" s="232"/>
      <c r="D2" s="232" t="s">
        <v>973</v>
      </c>
      <c r="E2" s="232"/>
      <c r="F2" s="232"/>
      <c r="G2" s="232"/>
      <c r="H2" s="232" t="s">
        <v>974</v>
      </c>
      <c r="I2" s="232"/>
      <c r="J2" s="232"/>
      <c r="K2" s="232"/>
      <c r="L2" s="232"/>
      <c r="M2" s="232"/>
      <c r="N2" s="23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</row>
    <row r="3" spans="1:44" ht="22.5" x14ac:dyDescent="0.25">
      <c r="B3" s="232" t="s">
        <v>975</v>
      </c>
      <c r="C3" s="232"/>
      <c r="D3" s="232"/>
      <c r="E3" s="232"/>
      <c r="F3" s="232" t="s">
        <v>197</v>
      </c>
      <c r="G3" s="232"/>
      <c r="H3" s="232"/>
      <c r="I3" s="232"/>
      <c r="J3" s="232"/>
      <c r="K3" s="232"/>
      <c r="L3" s="232"/>
      <c r="M3" s="232"/>
      <c r="N3" s="23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</row>
    <row r="4" spans="1:44" x14ac:dyDescent="0.25">
      <c r="A4" s="358"/>
      <c r="B4" s="227"/>
      <c r="C4" s="227"/>
      <c r="D4" s="227"/>
      <c r="E4" s="227"/>
      <c r="F4" s="227"/>
      <c r="G4" s="227"/>
      <c r="H4" s="60"/>
      <c r="I4" s="227"/>
      <c r="J4" s="227"/>
      <c r="K4" s="227"/>
      <c r="L4" s="227"/>
      <c r="M4" s="227"/>
      <c r="N4" s="227"/>
      <c r="O4" s="358"/>
      <c r="P4" s="358"/>
      <c r="Q4" s="358"/>
      <c r="R4" s="358"/>
      <c r="S4" s="358"/>
      <c r="T4" s="358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</row>
    <row r="5" spans="1:44" ht="31.5" customHeight="1" x14ac:dyDescent="0.25">
      <c r="A5" s="227"/>
      <c r="B5" s="395" t="s">
        <v>3</v>
      </c>
      <c r="C5" s="395" t="s">
        <v>4</v>
      </c>
      <c r="D5" s="395" t="s">
        <v>410</v>
      </c>
      <c r="E5" s="395" t="s">
        <v>5</v>
      </c>
      <c r="F5" s="395" t="s">
        <v>6</v>
      </c>
      <c r="G5" s="395" t="s">
        <v>7</v>
      </c>
      <c r="H5" s="505"/>
      <c r="I5" s="217"/>
      <c r="J5" s="395" t="s">
        <v>412</v>
      </c>
      <c r="K5" s="432" t="s">
        <v>9</v>
      </c>
      <c r="L5" s="432"/>
      <c r="M5" s="432"/>
      <c r="N5" s="432"/>
      <c r="O5" s="432" t="s">
        <v>10</v>
      </c>
      <c r="P5" s="504"/>
      <c r="Q5" s="504"/>
      <c r="R5" s="504"/>
      <c r="S5" s="504"/>
      <c r="T5" s="395" t="s">
        <v>11</v>
      </c>
      <c r="U5" s="431" t="s">
        <v>199</v>
      </c>
      <c r="V5" s="431"/>
      <c r="W5" s="431"/>
      <c r="X5" s="431"/>
      <c r="Y5" s="431"/>
      <c r="Z5" s="431"/>
      <c r="AA5" s="431" t="s">
        <v>200</v>
      </c>
      <c r="AB5" s="503"/>
      <c r="AC5" s="503"/>
      <c r="AD5" s="503"/>
      <c r="AE5" s="503"/>
      <c r="AF5" s="399" t="s">
        <v>11</v>
      </c>
      <c r="AG5" s="431" t="s">
        <v>406</v>
      </c>
      <c r="AH5" s="431"/>
      <c r="AI5" s="431"/>
      <c r="AJ5" s="431"/>
      <c r="AK5" s="431"/>
      <c r="AL5" s="431"/>
      <c r="AM5" s="431" t="s">
        <v>407</v>
      </c>
      <c r="AN5" s="503"/>
      <c r="AO5" s="503"/>
      <c r="AP5" s="503"/>
      <c r="AQ5" s="503"/>
      <c r="AR5" s="399" t="s">
        <v>11</v>
      </c>
    </row>
    <row r="6" spans="1:44" ht="15.75" customHeight="1" x14ac:dyDescent="0.25">
      <c r="A6" s="227"/>
      <c r="B6" s="395"/>
      <c r="C6" s="395"/>
      <c r="D6" s="395"/>
      <c r="E6" s="395"/>
      <c r="F6" s="395"/>
      <c r="G6" s="505"/>
      <c r="H6" s="505"/>
      <c r="I6" s="217"/>
      <c r="J6" s="395"/>
      <c r="K6" s="432" t="s">
        <v>14</v>
      </c>
      <c r="L6" s="432"/>
      <c r="M6" s="432"/>
      <c r="N6" s="432" t="s">
        <v>15</v>
      </c>
      <c r="O6" s="216"/>
      <c r="P6" s="216"/>
      <c r="Q6" s="216"/>
      <c r="R6" s="432" t="s">
        <v>16</v>
      </c>
      <c r="S6" s="432" t="s">
        <v>17</v>
      </c>
      <c r="T6" s="395"/>
      <c r="U6" s="431" t="s">
        <v>18</v>
      </c>
      <c r="V6" s="431" t="s">
        <v>19</v>
      </c>
      <c r="W6" s="431" t="s">
        <v>20</v>
      </c>
      <c r="X6" s="431" t="s">
        <v>21</v>
      </c>
      <c r="Y6" s="431" t="s">
        <v>202</v>
      </c>
      <c r="Z6" s="431" t="s">
        <v>203</v>
      </c>
      <c r="AA6" s="219"/>
      <c r="AB6" s="219"/>
      <c r="AC6" s="219"/>
      <c r="AD6" s="431" t="s">
        <v>29</v>
      </c>
      <c r="AE6" s="431" t="s">
        <v>30</v>
      </c>
      <c r="AF6" s="399"/>
      <c r="AG6" s="431" t="s">
        <v>18</v>
      </c>
      <c r="AH6" s="431" t="s">
        <v>19</v>
      </c>
      <c r="AI6" s="431" t="s">
        <v>20</v>
      </c>
      <c r="AJ6" s="431" t="s">
        <v>21</v>
      </c>
      <c r="AK6" s="431" t="s">
        <v>202</v>
      </c>
      <c r="AL6" s="431" t="s">
        <v>203</v>
      </c>
      <c r="AM6" s="219"/>
      <c r="AN6" s="219"/>
      <c r="AO6" s="219"/>
      <c r="AP6" s="431" t="s">
        <v>29</v>
      </c>
      <c r="AQ6" s="431" t="s">
        <v>30</v>
      </c>
      <c r="AR6" s="399"/>
    </row>
    <row r="7" spans="1:44" ht="110.25" customHeight="1" x14ac:dyDescent="0.25">
      <c r="A7" s="227"/>
      <c r="B7" s="395"/>
      <c r="C7" s="395"/>
      <c r="D7" s="395"/>
      <c r="E7" s="395"/>
      <c r="F7" s="395"/>
      <c r="G7" s="505"/>
      <c r="H7" s="505"/>
      <c r="I7" s="217"/>
      <c r="J7" s="395"/>
      <c r="K7" s="216" t="s">
        <v>31</v>
      </c>
      <c r="L7" s="216" t="s">
        <v>27</v>
      </c>
      <c r="M7" s="216" t="s">
        <v>17</v>
      </c>
      <c r="N7" s="432"/>
      <c r="O7" s="216" t="s">
        <v>24</v>
      </c>
      <c r="P7" s="216" t="s">
        <v>25</v>
      </c>
      <c r="Q7" s="216" t="s">
        <v>26</v>
      </c>
      <c r="R7" s="432"/>
      <c r="S7" s="432"/>
      <c r="T7" s="395"/>
      <c r="U7" s="431"/>
      <c r="V7" s="431"/>
      <c r="W7" s="431"/>
      <c r="X7" s="431"/>
      <c r="Y7" s="431"/>
      <c r="Z7" s="431"/>
      <c r="AA7" s="219" t="s">
        <v>24</v>
      </c>
      <c r="AB7" s="219" t="s">
        <v>25</v>
      </c>
      <c r="AC7" s="219" t="s">
        <v>28</v>
      </c>
      <c r="AD7" s="431"/>
      <c r="AE7" s="431"/>
      <c r="AF7" s="399"/>
      <c r="AG7" s="431"/>
      <c r="AH7" s="431"/>
      <c r="AI7" s="431"/>
      <c r="AJ7" s="431"/>
      <c r="AK7" s="431"/>
      <c r="AL7" s="431"/>
      <c r="AM7" s="219" t="s">
        <v>24</v>
      </c>
      <c r="AN7" s="219" t="s">
        <v>25</v>
      </c>
      <c r="AO7" s="219" t="s">
        <v>28</v>
      </c>
      <c r="AP7" s="431"/>
      <c r="AQ7" s="431"/>
      <c r="AR7" s="399"/>
    </row>
    <row r="8" spans="1:44" x14ac:dyDescent="0.25">
      <c r="A8" s="227"/>
      <c r="B8" s="227"/>
      <c r="C8" s="227"/>
      <c r="D8" s="232"/>
      <c r="E8" s="227"/>
      <c r="F8" s="227"/>
      <c r="G8" s="217" t="s">
        <v>32</v>
      </c>
      <c r="H8" s="60"/>
      <c r="I8" s="217"/>
      <c r="J8" s="217"/>
      <c r="K8" s="216"/>
      <c r="L8" s="216"/>
      <c r="M8" s="216"/>
      <c r="N8" s="216"/>
      <c r="O8" s="216">
        <f t="shared" ref="O8:AE8" si="0">O15+O12</f>
        <v>8101</v>
      </c>
      <c r="P8" s="216">
        <f>P15+P12</f>
        <v>31057</v>
      </c>
      <c r="Q8" s="216">
        <f t="shared" si="0"/>
        <v>54310</v>
      </c>
      <c r="R8" s="216">
        <f t="shared" si="0"/>
        <v>93373</v>
      </c>
      <c r="S8" s="216">
        <f t="shared" si="0"/>
        <v>49906</v>
      </c>
      <c r="T8" s="216">
        <f t="shared" si="0"/>
        <v>0</v>
      </c>
      <c r="U8" s="216">
        <f t="shared" si="0"/>
        <v>51</v>
      </c>
      <c r="V8" s="216">
        <f t="shared" si="0"/>
        <v>0</v>
      </c>
      <c r="W8" s="216">
        <f t="shared" si="0"/>
        <v>0</v>
      </c>
      <c r="X8" s="216">
        <f t="shared" si="0"/>
        <v>0</v>
      </c>
      <c r="Y8" s="216">
        <f t="shared" si="0"/>
        <v>0</v>
      </c>
      <c r="Z8" s="216">
        <f t="shared" si="0"/>
        <v>0</v>
      </c>
      <c r="AA8" s="216">
        <f t="shared" si="0"/>
        <v>8016</v>
      </c>
      <c r="AB8" s="216">
        <f>AB15+AB12</f>
        <v>31048</v>
      </c>
      <c r="AC8" s="216">
        <f t="shared" si="0"/>
        <v>54219</v>
      </c>
      <c r="AD8" s="216">
        <f t="shared" si="0"/>
        <v>93283</v>
      </c>
      <c r="AE8" s="216">
        <f t="shared" si="0"/>
        <v>49880</v>
      </c>
      <c r="AF8" s="260"/>
      <c r="AG8" s="219">
        <f t="shared" ref="AG8:AL8" si="1">AG15+AG12</f>
        <v>255</v>
      </c>
      <c r="AH8" s="219">
        <f t="shared" si="1"/>
        <v>1</v>
      </c>
      <c r="AI8" s="219">
        <f t="shared" si="1"/>
        <v>0</v>
      </c>
      <c r="AJ8" s="219">
        <f t="shared" si="1"/>
        <v>0</v>
      </c>
      <c r="AK8" s="219">
        <f t="shared" si="1"/>
        <v>0</v>
      </c>
      <c r="AL8" s="219">
        <f t="shared" si="1"/>
        <v>0</v>
      </c>
      <c r="AM8" s="219">
        <f>AM15+AM12</f>
        <v>8016</v>
      </c>
      <c r="AN8" s="219">
        <f>AN15+AN12</f>
        <v>30992</v>
      </c>
      <c r="AO8" s="219">
        <f t="shared" ref="AO8:AQ8" si="2">AO15+AO12</f>
        <v>54237</v>
      </c>
      <c r="AP8" s="219">
        <f t="shared" si="2"/>
        <v>93245</v>
      </c>
      <c r="AQ8" s="219">
        <f t="shared" si="2"/>
        <v>49999</v>
      </c>
      <c r="AR8" s="219"/>
    </row>
    <row r="9" spans="1:44" x14ac:dyDescent="0.25">
      <c r="A9" s="227"/>
      <c r="B9" s="227"/>
      <c r="C9" s="227"/>
      <c r="D9" s="232"/>
      <c r="E9" s="227"/>
      <c r="F9" s="227"/>
      <c r="G9" s="232" t="s">
        <v>649</v>
      </c>
      <c r="H9" s="60"/>
      <c r="I9" s="217"/>
      <c r="J9" s="217"/>
      <c r="K9" s="216"/>
      <c r="L9" s="216"/>
      <c r="M9" s="216"/>
      <c r="N9" s="216"/>
      <c r="O9" s="216">
        <f t="shared" ref="O9:AE10" si="3">O13+O16</f>
        <v>326</v>
      </c>
      <c r="P9" s="216">
        <f t="shared" si="3"/>
        <v>1157</v>
      </c>
      <c r="Q9" s="216">
        <f t="shared" si="3"/>
        <v>2042</v>
      </c>
      <c r="R9" s="216">
        <f t="shared" si="3"/>
        <v>3525</v>
      </c>
      <c r="S9" s="216">
        <f t="shared" si="3"/>
        <v>2821</v>
      </c>
      <c r="T9" s="216">
        <f t="shared" si="3"/>
        <v>0</v>
      </c>
      <c r="U9" s="216">
        <f t="shared" si="3"/>
        <v>0</v>
      </c>
      <c r="V9" s="216">
        <f t="shared" si="3"/>
        <v>0</v>
      </c>
      <c r="W9" s="216">
        <f t="shared" si="3"/>
        <v>0</v>
      </c>
      <c r="X9" s="216">
        <f t="shared" si="3"/>
        <v>0</v>
      </c>
      <c r="Y9" s="216">
        <f t="shared" si="3"/>
        <v>0</v>
      </c>
      <c r="Z9" s="216">
        <f t="shared" si="3"/>
        <v>0</v>
      </c>
      <c r="AA9" s="216">
        <f t="shared" si="3"/>
        <v>326</v>
      </c>
      <c r="AB9" s="216">
        <f t="shared" si="3"/>
        <v>1157</v>
      </c>
      <c r="AC9" s="216">
        <f t="shared" si="3"/>
        <v>2042</v>
      </c>
      <c r="AD9" s="216">
        <f t="shared" si="3"/>
        <v>3525</v>
      </c>
      <c r="AE9" s="216">
        <f t="shared" si="3"/>
        <v>2821</v>
      </c>
      <c r="AF9" s="260"/>
      <c r="AG9" s="219">
        <f t="shared" ref="AG9:AQ10" si="4">AG13+AG16</f>
        <v>0</v>
      </c>
      <c r="AH9" s="219">
        <f t="shared" si="4"/>
        <v>0</v>
      </c>
      <c r="AI9" s="219">
        <f t="shared" si="4"/>
        <v>0</v>
      </c>
      <c r="AJ9" s="219">
        <f t="shared" si="4"/>
        <v>0</v>
      </c>
      <c r="AK9" s="219">
        <f t="shared" si="4"/>
        <v>0</v>
      </c>
      <c r="AL9" s="219">
        <f t="shared" si="4"/>
        <v>0</v>
      </c>
      <c r="AM9" s="219">
        <f t="shared" si="4"/>
        <v>326</v>
      </c>
      <c r="AN9" s="219">
        <f t="shared" si="4"/>
        <v>1157</v>
      </c>
      <c r="AO9" s="219">
        <f t="shared" si="4"/>
        <v>2042</v>
      </c>
      <c r="AP9" s="219">
        <f t="shared" si="4"/>
        <v>3525</v>
      </c>
      <c r="AQ9" s="219">
        <f t="shared" si="4"/>
        <v>2821</v>
      </c>
      <c r="AR9" s="219"/>
    </row>
    <row r="10" spans="1:44" x14ac:dyDescent="0.25">
      <c r="A10" s="227"/>
      <c r="B10" s="227"/>
      <c r="C10" s="227"/>
      <c r="D10" s="232"/>
      <c r="E10" s="227"/>
      <c r="F10" s="227"/>
      <c r="G10" s="232" t="s">
        <v>650</v>
      </c>
      <c r="H10" s="60"/>
      <c r="I10" s="217"/>
      <c r="J10" s="217"/>
      <c r="K10" s="216"/>
      <c r="L10" s="216"/>
      <c r="M10" s="216"/>
      <c r="N10" s="216"/>
      <c r="O10" s="216">
        <f>O14+O17</f>
        <v>7775</v>
      </c>
      <c r="P10" s="216">
        <f>P14+P17</f>
        <v>29900</v>
      </c>
      <c r="Q10" s="216">
        <f>Q14+Q17</f>
        <v>52268</v>
      </c>
      <c r="R10" s="216">
        <f t="shared" si="3"/>
        <v>89848</v>
      </c>
      <c r="S10" s="216">
        <f t="shared" si="3"/>
        <v>47085</v>
      </c>
      <c r="T10" s="216">
        <f t="shared" si="3"/>
        <v>0</v>
      </c>
      <c r="U10" s="216">
        <f t="shared" si="3"/>
        <v>51</v>
      </c>
      <c r="V10" s="216">
        <f t="shared" si="3"/>
        <v>0</v>
      </c>
      <c r="W10" s="216">
        <f t="shared" si="3"/>
        <v>0</v>
      </c>
      <c r="X10" s="216">
        <f t="shared" si="3"/>
        <v>0</v>
      </c>
      <c r="Y10" s="216">
        <f t="shared" si="3"/>
        <v>0</v>
      </c>
      <c r="Z10" s="216">
        <f t="shared" si="3"/>
        <v>0</v>
      </c>
      <c r="AA10" s="216">
        <f>AA14+AA17</f>
        <v>7690</v>
      </c>
      <c r="AB10" s="216">
        <f>AB14+AB17</f>
        <v>29891</v>
      </c>
      <c r="AC10" s="216">
        <f>AC14+AC17</f>
        <v>52177</v>
      </c>
      <c r="AD10" s="216">
        <f t="shared" si="3"/>
        <v>89758</v>
      </c>
      <c r="AE10" s="216">
        <f t="shared" si="3"/>
        <v>47059</v>
      </c>
      <c r="AF10" s="260"/>
      <c r="AG10" s="219">
        <f t="shared" si="4"/>
        <v>255</v>
      </c>
      <c r="AH10" s="219">
        <f t="shared" si="4"/>
        <v>1</v>
      </c>
      <c r="AI10" s="219">
        <f t="shared" si="4"/>
        <v>0</v>
      </c>
      <c r="AJ10" s="219">
        <f t="shared" si="4"/>
        <v>0</v>
      </c>
      <c r="AK10" s="219">
        <f t="shared" si="4"/>
        <v>0</v>
      </c>
      <c r="AL10" s="219">
        <f t="shared" si="4"/>
        <v>0</v>
      </c>
      <c r="AM10" s="219">
        <f>AM14+AM17</f>
        <v>7690</v>
      </c>
      <c r="AN10" s="219">
        <f>AN14+AN17</f>
        <v>29835</v>
      </c>
      <c r="AO10" s="219">
        <f>AO14+AO17</f>
        <v>52195</v>
      </c>
      <c r="AP10" s="219">
        <f>AP14+AP17</f>
        <v>89720</v>
      </c>
      <c r="AQ10" s="219">
        <f>AQ14+AQ17</f>
        <v>47178</v>
      </c>
      <c r="AR10" s="219"/>
    </row>
    <row r="11" spans="1:44" ht="56.25" x14ac:dyDescent="0.25">
      <c r="A11" s="227"/>
      <c r="B11" s="227"/>
      <c r="C11" s="227"/>
      <c r="D11" s="218"/>
      <c r="E11" s="227"/>
      <c r="F11" s="227"/>
      <c r="G11" s="217" t="s">
        <v>390</v>
      </c>
      <c r="H11" s="60"/>
      <c r="I11" s="217"/>
      <c r="J11" s="217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2"/>
      <c r="Y11" s="272"/>
      <c r="Z11" s="272"/>
      <c r="AA11" s="272"/>
      <c r="AB11" s="272"/>
      <c r="AC11" s="272"/>
      <c r="AD11" s="272"/>
      <c r="AE11" s="272"/>
      <c r="AF11" s="272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</row>
    <row r="12" spans="1:44" x14ac:dyDescent="0.25">
      <c r="A12" s="217"/>
      <c r="B12" s="217"/>
      <c r="C12" s="217"/>
      <c r="D12" s="217"/>
      <c r="E12" s="217"/>
      <c r="F12" s="232"/>
      <c r="G12" s="232" t="s">
        <v>417</v>
      </c>
      <c r="H12" s="102"/>
      <c r="I12" s="232"/>
      <c r="J12" s="217"/>
      <c r="K12" s="216"/>
      <c r="L12" s="216"/>
      <c r="M12" s="216"/>
      <c r="N12" s="216"/>
      <c r="O12" s="216">
        <f t="shared" ref="O12:AE12" si="5">O14+O13</f>
        <v>1438</v>
      </c>
      <c r="P12" s="216">
        <f t="shared" si="5"/>
        <v>5151</v>
      </c>
      <c r="Q12" s="216">
        <f t="shared" si="5"/>
        <v>11338</v>
      </c>
      <c r="R12" s="219">
        <f t="shared" si="5"/>
        <v>17832</v>
      </c>
      <c r="S12" s="219">
        <f t="shared" si="5"/>
        <v>11792</v>
      </c>
      <c r="T12" s="219">
        <f t="shared" si="5"/>
        <v>0</v>
      </c>
      <c r="U12" s="219">
        <f t="shared" si="5"/>
        <v>51</v>
      </c>
      <c r="V12" s="219">
        <f t="shared" si="5"/>
        <v>0</v>
      </c>
      <c r="W12" s="219">
        <f t="shared" si="5"/>
        <v>0</v>
      </c>
      <c r="X12" s="219">
        <f t="shared" si="5"/>
        <v>0</v>
      </c>
      <c r="Y12" s="219">
        <f t="shared" si="5"/>
        <v>0</v>
      </c>
      <c r="Z12" s="219">
        <f t="shared" si="5"/>
        <v>0</v>
      </c>
      <c r="AA12" s="219">
        <f t="shared" si="5"/>
        <v>1353</v>
      </c>
      <c r="AB12" s="219">
        <f t="shared" si="5"/>
        <v>5142</v>
      </c>
      <c r="AC12" s="219">
        <f t="shared" si="5"/>
        <v>11247</v>
      </c>
      <c r="AD12" s="219">
        <f>AD14+AD13</f>
        <v>17742</v>
      </c>
      <c r="AE12" s="216">
        <f t="shared" si="5"/>
        <v>11766</v>
      </c>
      <c r="AF12" s="260"/>
      <c r="AG12" s="219">
        <f t="shared" ref="AG12:AO12" si="6">AG14+AG13</f>
        <v>255</v>
      </c>
      <c r="AH12" s="219">
        <f t="shared" si="6"/>
        <v>1</v>
      </c>
      <c r="AI12" s="219">
        <f t="shared" si="6"/>
        <v>0</v>
      </c>
      <c r="AJ12" s="219">
        <f t="shared" si="6"/>
        <v>0</v>
      </c>
      <c r="AK12" s="219">
        <f t="shared" si="6"/>
        <v>0</v>
      </c>
      <c r="AL12" s="219">
        <f t="shared" si="6"/>
        <v>0</v>
      </c>
      <c r="AM12" s="219">
        <f t="shared" si="6"/>
        <v>1353</v>
      </c>
      <c r="AN12" s="219">
        <f t="shared" si="6"/>
        <v>5086</v>
      </c>
      <c r="AO12" s="219">
        <f t="shared" si="6"/>
        <v>11265</v>
      </c>
      <c r="AP12" s="219">
        <f>AP14+AP13</f>
        <v>17704</v>
      </c>
      <c r="AQ12" s="219">
        <f t="shared" ref="AQ12" si="7">AQ14+AQ13</f>
        <v>11885</v>
      </c>
      <c r="AR12" s="219"/>
    </row>
    <row r="13" spans="1:44" x14ac:dyDescent="0.25">
      <c r="A13" s="227"/>
      <c r="B13" s="227"/>
      <c r="C13" s="227"/>
      <c r="D13" s="227"/>
      <c r="E13" s="227"/>
      <c r="F13" s="218"/>
      <c r="G13" s="232" t="s">
        <v>649</v>
      </c>
      <c r="H13" s="60"/>
      <c r="I13" s="232"/>
      <c r="J13" s="217"/>
      <c r="K13" s="216"/>
      <c r="L13" s="216"/>
      <c r="M13" s="216"/>
      <c r="N13" s="216"/>
      <c r="O13" s="216">
        <v>0</v>
      </c>
      <c r="P13" s="216">
        <v>0</v>
      </c>
      <c r="Q13" s="216">
        <v>0</v>
      </c>
      <c r="R13" s="219">
        <v>0</v>
      </c>
      <c r="S13" s="219">
        <v>0</v>
      </c>
      <c r="T13" s="219">
        <v>0</v>
      </c>
      <c r="U13" s="219">
        <v>0</v>
      </c>
      <c r="V13" s="219"/>
      <c r="W13" s="219">
        <v>0</v>
      </c>
      <c r="X13" s="219">
        <v>0</v>
      </c>
      <c r="Y13" s="219">
        <v>0</v>
      </c>
      <c r="Z13" s="219">
        <v>0</v>
      </c>
      <c r="AA13" s="219">
        <v>0</v>
      </c>
      <c r="AB13" s="219">
        <v>0</v>
      </c>
      <c r="AC13" s="219">
        <v>0</v>
      </c>
      <c r="AD13" s="219">
        <v>0</v>
      </c>
      <c r="AE13" s="216">
        <v>0</v>
      </c>
      <c r="AF13" s="260"/>
      <c r="AG13" s="219">
        <v>0</v>
      </c>
      <c r="AH13" s="219"/>
      <c r="AI13" s="219">
        <v>0</v>
      </c>
      <c r="AJ13" s="219">
        <v>0</v>
      </c>
      <c r="AK13" s="219">
        <v>0</v>
      </c>
      <c r="AL13" s="219">
        <v>0</v>
      </c>
      <c r="AM13" s="219">
        <v>0</v>
      </c>
      <c r="AN13" s="219">
        <v>0</v>
      </c>
      <c r="AO13" s="219">
        <v>0</v>
      </c>
      <c r="AP13" s="219">
        <v>0</v>
      </c>
      <c r="AQ13" s="219">
        <v>0</v>
      </c>
      <c r="AR13" s="219"/>
    </row>
    <row r="14" spans="1:44" x14ac:dyDescent="0.25">
      <c r="A14" s="227"/>
      <c r="B14" s="227"/>
      <c r="C14" s="227"/>
      <c r="D14" s="227"/>
      <c r="E14" s="227"/>
      <c r="F14" s="218"/>
      <c r="G14" s="232" t="s">
        <v>650</v>
      </c>
      <c r="H14" s="60"/>
      <c r="I14" s="232"/>
      <c r="J14" s="217"/>
      <c r="K14" s="216"/>
      <c r="L14" s="216"/>
      <c r="M14" s="216"/>
      <c r="N14" s="216"/>
      <c r="O14" s="216">
        <f t="shared" ref="O14:AE14" si="8">SUM(O20:O26)</f>
        <v>1438</v>
      </c>
      <c r="P14" s="216">
        <f t="shared" si="8"/>
        <v>5151</v>
      </c>
      <c r="Q14" s="216">
        <f t="shared" si="8"/>
        <v>11338</v>
      </c>
      <c r="R14" s="216">
        <f t="shared" si="8"/>
        <v>17832</v>
      </c>
      <c r="S14" s="216">
        <f t="shared" si="8"/>
        <v>11792</v>
      </c>
      <c r="T14" s="216">
        <f t="shared" si="8"/>
        <v>0</v>
      </c>
      <c r="U14" s="216">
        <f t="shared" si="8"/>
        <v>51</v>
      </c>
      <c r="V14" s="216">
        <f t="shared" si="8"/>
        <v>0</v>
      </c>
      <c r="W14" s="216">
        <f t="shared" si="8"/>
        <v>0</v>
      </c>
      <c r="X14" s="216">
        <f t="shared" si="8"/>
        <v>0</v>
      </c>
      <c r="Y14" s="216">
        <f t="shared" si="8"/>
        <v>0</v>
      </c>
      <c r="Z14" s="216">
        <f t="shared" si="8"/>
        <v>0</v>
      </c>
      <c r="AA14" s="216">
        <f t="shared" si="8"/>
        <v>1353</v>
      </c>
      <c r="AB14" s="216">
        <f t="shared" si="8"/>
        <v>5142</v>
      </c>
      <c r="AC14" s="216">
        <f t="shared" si="8"/>
        <v>11247</v>
      </c>
      <c r="AD14" s="216">
        <f t="shared" si="8"/>
        <v>17742</v>
      </c>
      <c r="AE14" s="216">
        <f t="shared" si="8"/>
        <v>11766</v>
      </c>
      <c r="AF14" s="260"/>
      <c r="AG14" s="219">
        <f t="shared" ref="AG14:AN14" si="9">SUM(AG20:AG26)</f>
        <v>255</v>
      </c>
      <c r="AH14" s="219">
        <f t="shared" si="9"/>
        <v>1</v>
      </c>
      <c r="AI14" s="219">
        <f t="shared" si="9"/>
        <v>0</v>
      </c>
      <c r="AJ14" s="219">
        <f t="shared" si="9"/>
        <v>0</v>
      </c>
      <c r="AK14" s="219">
        <f t="shared" si="9"/>
        <v>0</v>
      </c>
      <c r="AL14" s="219">
        <f t="shared" si="9"/>
        <v>0</v>
      </c>
      <c r="AM14" s="219">
        <f t="shared" si="9"/>
        <v>1353</v>
      </c>
      <c r="AN14" s="219">
        <f t="shared" si="9"/>
        <v>5086</v>
      </c>
      <c r="AO14" s="219">
        <v>11265</v>
      </c>
      <c r="AP14" s="219">
        <v>17704</v>
      </c>
      <c r="AQ14" s="219">
        <v>11885</v>
      </c>
      <c r="AR14" s="219"/>
    </row>
    <row r="15" spans="1:44" x14ac:dyDescent="0.25">
      <c r="A15" s="217"/>
      <c r="B15" s="217"/>
      <c r="C15" s="217"/>
      <c r="D15" s="217"/>
      <c r="E15" s="217"/>
      <c r="F15" s="232"/>
      <c r="G15" s="232" t="s">
        <v>35</v>
      </c>
      <c r="H15" s="102"/>
      <c r="I15" s="232"/>
      <c r="J15" s="217"/>
      <c r="K15" s="216"/>
      <c r="L15" s="216"/>
      <c r="M15" s="216"/>
      <c r="N15" s="216"/>
      <c r="O15" s="216">
        <f t="shared" ref="O15:AE15" si="10">O16+O17</f>
        <v>6663</v>
      </c>
      <c r="P15" s="216">
        <f t="shared" si="10"/>
        <v>25906</v>
      </c>
      <c r="Q15" s="216">
        <f t="shared" si="10"/>
        <v>42972</v>
      </c>
      <c r="R15" s="216">
        <f t="shared" si="10"/>
        <v>75541</v>
      </c>
      <c r="S15" s="216">
        <f t="shared" si="10"/>
        <v>38114</v>
      </c>
      <c r="T15" s="216">
        <f t="shared" si="10"/>
        <v>0</v>
      </c>
      <c r="U15" s="216">
        <f t="shared" si="10"/>
        <v>0</v>
      </c>
      <c r="V15" s="216">
        <f t="shared" si="10"/>
        <v>0</v>
      </c>
      <c r="W15" s="216">
        <f t="shared" si="10"/>
        <v>0</v>
      </c>
      <c r="X15" s="216">
        <f t="shared" si="10"/>
        <v>0</v>
      </c>
      <c r="Y15" s="216">
        <f t="shared" si="10"/>
        <v>0</v>
      </c>
      <c r="Z15" s="216">
        <f t="shared" si="10"/>
        <v>0</v>
      </c>
      <c r="AA15" s="216">
        <f t="shared" si="10"/>
        <v>6663</v>
      </c>
      <c r="AB15" s="216">
        <f t="shared" si="10"/>
        <v>25906</v>
      </c>
      <c r="AC15" s="216">
        <f t="shared" si="10"/>
        <v>42972</v>
      </c>
      <c r="AD15" s="216">
        <f t="shared" si="10"/>
        <v>75541</v>
      </c>
      <c r="AE15" s="216">
        <f t="shared" si="10"/>
        <v>38114</v>
      </c>
      <c r="AF15" s="260"/>
      <c r="AG15" s="219">
        <f t="shared" ref="AG15:AQ15" si="11">AG16+AG17</f>
        <v>0</v>
      </c>
      <c r="AH15" s="219">
        <f t="shared" si="11"/>
        <v>0</v>
      </c>
      <c r="AI15" s="219">
        <f t="shared" si="11"/>
        <v>0</v>
      </c>
      <c r="AJ15" s="219">
        <f t="shared" si="11"/>
        <v>0</v>
      </c>
      <c r="AK15" s="219">
        <f t="shared" si="11"/>
        <v>0</v>
      </c>
      <c r="AL15" s="219">
        <f t="shared" si="11"/>
        <v>0</v>
      </c>
      <c r="AM15" s="219">
        <f t="shared" si="11"/>
        <v>6663</v>
      </c>
      <c r="AN15" s="219">
        <f t="shared" si="11"/>
        <v>25906</v>
      </c>
      <c r="AO15" s="219">
        <f t="shared" si="11"/>
        <v>42972</v>
      </c>
      <c r="AP15" s="219">
        <f t="shared" si="11"/>
        <v>75541</v>
      </c>
      <c r="AQ15" s="219">
        <f t="shared" si="11"/>
        <v>38114</v>
      </c>
      <c r="AR15" s="219"/>
    </row>
    <row r="16" spans="1:44" x14ac:dyDescent="0.25">
      <c r="A16" s="227"/>
      <c r="B16" s="227"/>
      <c r="C16" s="227"/>
      <c r="D16" s="227"/>
      <c r="E16" s="227"/>
      <c r="F16" s="218"/>
      <c r="G16" s="232" t="s">
        <v>649</v>
      </c>
      <c r="H16" s="60"/>
      <c r="I16" s="232"/>
      <c r="J16" s="217"/>
      <c r="K16" s="216"/>
      <c r="L16" s="216"/>
      <c r="M16" s="216"/>
      <c r="N16" s="216"/>
      <c r="O16" s="216">
        <f t="shared" ref="O16:AE16" si="12">O41+O50+O58+O64+O66+O70+O77+O81</f>
        <v>326</v>
      </c>
      <c r="P16" s="216">
        <f t="shared" si="12"/>
        <v>1157</v>
      </c>
      <c r="Q16" s="216">
        <f t="shared" si="12"/>
        <v>2042</v>
      </c>
      <c r="R16" s="216">
        <f t="shared" si="12"/>
        <v>3525</v>
      </c>
      <c r="S16" s="216">
        <f t="shared" si="12"/>
        <v>2821</v>
      </c>
      <c r="T16" s="216">
        <f t="shared" si="12"/>
        <v>0</v>
      </c>
      <c r="U16" s="216">
        <f t="shared" si="12"/>
        <v>0</v>
      </c>
      <c r="V16" s="216">
        <f t="shared" si="12"/>
        <v>0</v>
      </c>
      <c r="W16" s="216">
        <f t="shared" si="12"/>
        <v>0</v>
      </c>
      <c r="X16" s="216">
        <f t="shared" si="12"/>
        <v>0</v>
      </c>
      <c r="Y16" s="216">
        <f t="shared" si="12"/>
        <v>0</v>
      </c>
      <c r="Z16" s="216">
        <f t="shared" si="12"/>
        <v>0</v>
      </c>
      <c r="AA16" s="216">
        <f t="shared" si="12"/>
        <v>326</v>
      </c>
      <c r="AB16" s="216">
        <f t="shared" si="12"/>
        <v>1157</v>
      </c>
      <c r="AC16" s="216">
        <f t="shared" si="12"/>
        <v>2042</v>
      </c>
      <c r="AD16" s="216">
        <f t="shared" si="12"/>
        <v>3525</v>
      </c>
      <c r="AE16" s="216">
        <f t="shared" si="12"/>
        <v>2821</v>
      </c>
      <c r="AF16" s="260"/>
      <c r="AG16" s="219">
        <f t="shared" ref="AG16:AQ16" si="13">AG41+AG50+AG58+AG64+AG66+AG70+AG77+AG81</f>
        <v>0</v>
      </c>
      <c r="AH16" s="219">
        <f t="shared" si="13"/>
        <v>0</v>
      </c>
      <c r="AI16" s="219">
        <f t="shared" si="13"/>
        <v>0</v>
      </c>
      <c r="AJ16" s="219">
        <f t="shared" si="13"/>
        <v>0</v>
      </c>
      <c r="AK16" s="219">
        <f t="shared" si="13"/>
        <v>0</v>
      </c>
      <c r="AL16" s="219">
        <f t="shared" si="13"/>
        <v>0</v>
      </c>
      <c r="AM16" s="219">
        <f t="shared" si="13"/>
        <v>326</v>
      </c>
      <c r="AN16" s="219">
        <f t="shared" si="13"/>
        <v>1157</v>
      </c>
      <c r="AO16" s="219">
        <f t="shared" si="13"/>
        <v>2042</v>
      </c>
      <c r="AP16" s="219">
        <f t="shared" si="13"/>
        <v>3525</v>
      </c>
      <c r="AQ16" s="219">
        <f t="shared" si="13"/>
        <v>2821</v>
      </c>
      <c r="AR16" s="219"/>
    </row>
    <row r="17" spans="1:44" x14ac:dyDescent="0.25">
      <c r="A17" s="227"/>
      <c r="B17" s="227"/>
      <c r="C17" s="227"/>
      <c r="D17" s="227"/>
      <c r="E17" s="227"/>
      <c r="F17" s="218"/>
      <c r="G17" s="232" t="s">
        <v>650</v>
      </c>
      <c r="H17" s="60"/>
      <c r="I17" s="232"/>
      <c r="J17" s="217"/>
      <c r="K17" s="216"/>
      <c r="L17" s="216"/>
      <c r="M17" s="216"/>
      <c r="N17" s="216"/>
      <c r="O17" s="216">
        <f t="shared" ref="O17:AE17" si="14">SUM(O30:O40)+SUM(O42:O49)+SUM(O51:O57)+SUM(O59:O63)+O65+SUM(O67:O69)+SUM(O71:O76)+SUM(O78:O80)+SUM(O82:O90)</f>
        <v>6337</v>
      </c>
      <c r="P17" s="216">
        <f t="shared" si="14"/>
        <v>24749</v>
      </c>
      <c r="Q17" s="216">
        <f t="shared" si="14"/>
        <v>40930</v>
      </c>
      <c r="R17" s="216">
        <f t="shared" si="14"/>
        <v>72016</v>
      </c>
      <c r="S17" s="216">
        <f t="shared" si="14"/>
        <v>35293</v>
      </c>
      <c r="T17" s="216">
        <f t="shared" si="14"/>
        <v>0</v>
      </c>
      <c r="U17" s="216">
        <f t="shared" si="14"/>
        <v>0</v>
      </c>
      <c r="V17" s="216">
        <f t="shared" si="14"/>
        <v>0</v>
      </c>
      <c r="W17" s="216">
        <f t="shared" si="14"/>
        <v>0</v>
      </c>
      <c r="X17" s="216">
        <f t="shared" si="14"/>
        <v>0</v>
      </c>
      <c r="Y17" s="216">
        <f t="shared" si="14"/>
        <v>0</v>
      </c>
      <c r="Z17" s="216">
        <f t="shared" si="14"/>
        <v>0</v>
      </c>
      <c r="AA17" s="216">
        <f t="shared" si="14"/>
        <v>6337</v>
      </c>
      <c r="AB17" s="216">
        <f t="shared" si="14"/>
        <v>24749</v>
      </c>
      <c r="AC17" s="216">
        <f t="shared" si="14"/>
        <v>40930</v>
      </c>
      <c r="AD17" s="216">
        <f t="shared" si="14"/>
        <v>72016</v>
      </c>
      <c r="AE17" s="216">
        <f t="shared" si="14"/>
        <v>35293</v>
      </c>
      <c r="AF17" s="260"/>
      <c r="AG17" s="219">
        <f t="shared" ref="AG17:AQ17" si="15">SUM(AG30:AG40)+SUM(AG42:AG49)+SUM(AG51:AG57)+SUM(AG59:AG63)+AG65+SUM(AG67:AG69)+SUM(AG71:AG76)+SUM(AG78:AG80)+SUM(AG82:AG90)</f>
        <v>0</v>
      </c>
      <c r="AH17" s="219">
        <f t="shared" si="15"/>
        <v>0</v>
      </c>
      <c r="AI17" s="219">
        <f t="shared" si="15"/>
        <v>0</v>
      </c>
      <c r="AJ17" s="219">
        <f t="shared" si="15"/>
        <v>0</v>
      </c>
      <c r="AK17" s="219">
        <f t="shared" si="15"/>
        <v>0</v>
      </c>
      <c r="AL17" s="219">
        <f t="shared" si="15"/>
        <v>0</v>
      </c>
      <c r="AM17" s="219">
        <f t="shared" si="15"/>
        <v>6337</v>
      </c>
      <c r="AN17" s="219">
        <f t="shared" si="15"/>
        <v>24749</v>
      </c>
      <c r="AO17" s="219">
        <f t="shared" si="15"/>
        <v>40930</v>
      </c>
      <c r="AP17" s="219">
        <f t="shared" si="15"/>
        <v>72016</v>
      </c>
      <c r="AQ17" s="219">
        <f t="shared" si="15"/>
        <v>35293</v>
      </c>
      <c r="AR17" s="219"/>
    </row>
    <row r="18" spans="1:44" x14ac:dyDescent="0.25">
      <c r="A18" s="227"/>
      <c r="B18" s="227"/>
      <c r="C18" s="227"/>
      <c r="D18" s="227"/>
      <c r="E18" s="227"/>
      <c r="F18" s="227"/>
      <c r="G18" s="227"/>
      <c r="H18" s="36"/>
      <c r="I18" s="218"/>
      <c r="J18" s="227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</row>
    <row r="19" spans="1:44" x14ac:dyDescent="0.25">
      <c r="A19" s="227"/>
      <c r="B19" s="227"/>
      <c r="C19" s="232" t="s">
        <v>36</v>
      </c>
      <c r="D19" s="217"/>
      <c r="E19" s="227"/>
      <c r="F19" s="227"/>
      <c r="G19" s="227"/>
      <c r="H19" s="36"/>
      <c r="I19" s="218"/>
      <c r="J19" s="227"/>
      <c r="K19" s="217"/>
      <c r="L19" s="217"/>
      <c r="M19" s="217"/>
      <c r="N19" s="217"/>
      <c r="O19" s="217">
        <f>SUM(O20:O26)</f>
        <v>1438</v>
      </c>
      <c r="P19" s="217">
        <f t="shared" ref="P19:Z19" si="16">SUM(P20:P26)</f>
        <v>5151</v>
      </c>
      <c r="Q19" s="217">
        <f t="shared" si="16"/>
        <v>11338</v>
      </c>
      <c r="R19" s="217">
        <f t="shared" si="16"/>
        <v>17832</v>
      </c>
      <c r="S19" s="217">
        <f t="shared" si="16"/>
        <v>11792</v>
      </c>
      <c r="T19" s="217">
        <f t="shared" si="16"/>
        <v>0</v>
      </c>
      <c r="U19" s="217">
        <f t="shared" si="16"/>
        <v>51</v>
      </c>
      <c r="V19" s="217">
        <f t="shared" si="16"/>
        <v>0</v>
      </c>
      <c r="W19" s="217">
        <f t="shared" si="16"/>
        <v>0</v>
      </c>
      <c r="X19" s="217">
        <f t="shared" si="16"/>
        <v>0</v>
      </c>
      <c r="Y19" s="217">
        <f t="shared" si="16"/>
        <v>0</v>
      </c>
      <c r="Z19" s="217">
        <f t="shared" si="16"/>
        <v>0</v>
      </c>
      <c r="AA19" s="220">
        <f>SUM(AA20:AA26)</f>
        <v>1353</v>
      </c>
      <c r="AB19" s="220">
        <f>SUM(AB20:AB26)</f>
        <v>5142</v>
      </c>
      <c r="AC19" s="220">
        <f>SUM(AC20:AC26)</f>
        <v>11247</v>
      </c>
      <c r="AD19" s="220">
        <f>SUM(AD20:AD26)</f>
        <v>17742</v>
      </c>
      <c r="AE19" s="220">
        <f>SUM(AE20:AE26)</f>
        <v>11766</v>
      </c>
      <c r="AF19" s="102"/>
      <c r="AG19" s="220">
        <f>SUM(AG20:AG26)</f>
        <v>255</v>
      </c>
      <c r="AH19" s="220">
        <f t="shared" ref="AH19:AL19" si="17">SUM(AH20:AH26)</f>
        <v>1</v>
      </c>
      <c r="AI19" s="220">
        <f t="shared" si="17"/>
        <v>0</v>
      </c>
      <c r="AJ19" s="220">
        <f t="shared" si="17"/>
        <v>0</v>
      </c>
      <c r="AK19" s="220">
        <f t="shared" si="17"/>
        <v>0</v>
      </c>
      <c r="AL19" s="220">
        <f t="shared" si="17"/>
        <v>0</v>
      </c>
      <c r="AM19" s="220">
        <f>SUM(AM20:AM26)</f>
        <v>1353</v>
      </c>
      <c r="AN19" s="220">
        <f>SUM(AN20:AN28)</f>
        <v>5086</v>
      </c>
      <c r="AO19" s="220">
        <f>SUM(AO20:AO28)</f>
        <v>11265</v>
      </c>
      <c r="AP19" s="220">
        <f>SUM(AP20:AP28)</f>
        <v>17704</v>
      </c>
      <c r="AQ19" s="220">
        <f>SUM(AQ20:AQ28)</f>
        <v>11885</v>
      </c>
      <c r="AR19" s="220"/>
    </row>
    <row r="20" spans="1:44" ht="75" x14ac:dyDescent="0.25">
      <c r="A20" s="227">
        <v>1</v>
      </c>
      <c r="B20" s="227" t="s">
        <v>651</v>
      </c>
      <c r="C20" s="227" t="s">
        <v>652</v>
      </c>
      <c r="D20" s="227" t="s">
        <v>653</v>
      </c>
      <c r="E20" s="227" t="s">
        <v>39</v>
      </c>
      <c r="F20" s="227" t="s">
        <v>962</v>
      </c>
      <c r="G20" s="227" t="s">
        <v>253</v>
      </c>
      <c r="H20" s="32" t="s">
        <v>961</v>
      </c>
      <c r="I20" s="63" t="s">
        <v>959</v>
      </c>
      <c r="J20" s="33">
        <v>56249</v>
      </c>
      <c r="K20" s="227">
        <v>6323</v>
      </c>
      <c r="L20" s="227">
        <v>15487</v>
      </c>
      <c r="M20" s="227">
        <v>7029</v>
      </c>
      <c r="N20" s="227" t="s">
        <v>654</v>
      </c>
      <c r="O20" s="27">
        <v>1438</v>
      </c>
      <c r="P20" s="27">
        <v>4414</v>
      </c>
      <c r="Q20" s="227">
        <v>7951</v>
      </c>
      <c r="R20" s="227">
        <f>SUM(O20:Q20)</f>
        <v>13803</v>
      </c>
      <c r="S20" s="227">
        <v>7029</v>
      </c>
      <c r="T20" s="227">
        <v>0</v>
      </c>
      <c r="U20" s="27">
        <v>33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1353</v>
      </c>
      <c r="AB20" s="27">
        <v>4414</v>
      </c>
      <c r="AC20" s="27">
        <v>7950</v>
      </c>
      <c r="AD20" s="27">
        <v>13717</v>
      </c>
      <c r="AE20" s="27">
        <v>7029</v>
      </c>
      <c r="AF20" s="60"/>
      <c r="AG20" s="27">
        <v>54</v>
      </c>
      <c r="AH20" s="27">
        <v>1</v>
      </c>
      <c r="AI20" s="27">
        <v>0</v>
      </c>
      <c r="AJ20" s="27">
        <v>0</v>
      </c>
      <c r="AK20" s="27">
        <v>0</v>
      </c>
      <c r="AL20" s="27">
        <v>0</v>
      </c>
      <c r="AM20" s="27">
        <v>1353</v>
      </c>
      <c r="AN20" s="27">
        <v>4359</v>
      </c>
      <c r="AO20" s="27">
        <v>7950</v>
      </c>
      <c r="AP20" s="27">
        <f>AM20+AN20+AO20</f>
        <v>13662</v>
      </c>
      <c r="AQ20" s="27">
        <v>7029</v>
      </c>
      <c r="AR20" s="60"/>
    </row>
    <row r="21" spans="1:44" ht="37.5" x14ac:dyDescent="0.25">
      <c r="A21" s="27">
        <v>2</v>
      </c>
      <c r="B21" s="27" t="s">
        <v>655</v>
      </c>
      <c r="C21" s="27" t="s">
        <v>656</v>
      </c>
      <c r="D21" s="27" t="s">
        <v>657</v>
      </c>
      <c r="E21" s="27" t="s">
        <v>102</v>
      </c>
      <c r="F21" s="27" t="s">
        <v>658</v>
      </c>
      <c r="G21" s="27" t="s">
        <v>41</v>
      </c>
      <c r="H21" s="32">
        <v>3401</v>
      </c>
      <c r="I21" s="32" t="s">
        <v>49</v>
      </c>
      <c r="J21" s="35">
        <v>41639</v>
      </c>
      <c r="K21" s="27">
        <v>258</v>
      </c>
      <c r="L21" s="27">
        <v>1132</v>
      </c>
      <c r="M21" s="27">
        <v>194</v>
      </c>
      <c r="N21" s="27" t="s">
        <v>659</v>
      </c>
      <c r="O21" s="27">
        <v>0</v>
      </c>
      <c r="P21" s="27">
        <v>258</v>
      </c>
      <c r="Q21" s="27">
        <v>874</v>
      </c>
      <c r="R21" s="27">
        <f>SUM(O21:Q21)</f>
        <v>1132</v>
      </c>
      <c r="S21" s="27">
        <v>194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258</v>
      </c>
      <c r="AC21" s="27">
        <v>874</v>
      </c>
      <c r="AD21" s="27">
        <f>SUM(AA21:AC21)</f>
        <v>1132</v>
      </c>
      <c r="AE21" s="27">
        <v>194</v>
      </c>
      <c r="AF21" s="27"/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258</v>
      </c>
      <c r="AO21" s="27">
        <v>874</v>
      </c>
      <c r="AP21" s="27">
        <f>SUM(AM21:AO21)</f>
        <v>1132</v>
      </c>
      <c r="AQ21" s="27">
        <v>194</v>
      </c>
      <c r="AR21" s="60"/>
    </row>
    <row r="22" spans="1:44" s="363" customFormat="1" ht="37.5" x14ac:dyDescent="0.25">
      <c r="A22" s="27">
        <v>3</v>
      </c>
      <c r="B22" s="27" t="s">
        <v>660</v>
      </c>
      <c r="C22" s="27" t="s">
        <v>661</v>
      </c>
      <c r="D22" s="27" t="s">
        <v>657</v>
      </c>
      <c r="E22" s="27" t="s">
        <v>88</v>
      </c>
      <c r="F22" s="27" t="s">
        <v>662</v>
      </c>
      <c r="G22" s="27" t="s">
        <v>41</v>
      </c>
      <c r="H22" s="32">
        <v>1494</v>
      </c>
      <c r="I22" s="32" t="s">
        <v>49</v>
      </c>
      <c r="J22" s="35">
        <v>45444</v>
      </c>
      <c r="K22" s="27">
        <v>239</v>
      </c>
      <c r="L22" s="27">
        <v>1015</v>
      </c>
      <c r="M22" s="27">
        <v>387</v>
      </c>
      <c r="N22" s="27" t="s">
        <v>663</v>
      </c>
      <c r="O22" s="27">
        <v>0</v>
      </c>
      <c r="P22" s="27">
        <v>169</v>
      </c>
      <c r="Q22" s="27">
        <v>776</v>
      </c>
      <c r="R22" s="27">
        <v>945</v>
      </c>
      <c r="S22" s="27">
        <v>387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169</v>
      </c>
      <c r="AC22" s="27">
        <v>776</v>
      </c>
      <c r="AD22" s="27">
        <v>945</v>
      </c>
      <c r="AE22" s="27">
        <v>387</v>
      </c>
      <c r="AF22" s="27"/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169</v>
      </c>
      <c r="AO22" s="27">
        <v>776</v>
      </c>
      <c r="AP22" s="27">
        <v>945</v>
      </c>
      <c r="AQ22" s="27">
        <v>387</v>
      </c>
      <c r="AR22" s="27"/>
    </row>
    <row r="23" spans="1:44" s="363" customFormat="1" ht="84" customHeight="1" x14ac:dyDescent="0.25">
      <c r="A23" s="27">
        <v>4</v>
      </c>
      <c r="B23" s="27" t="s">
        <v>664</v>
      </c>
      <c r="C23" s="27" t="s">
        <v>665</v>
      </c>
      <c r="D23" s="27" t="s">
        <v>657</v>
      </c>
      <c r="E23" s="27" t="s">
        <v>39</v>
      </c>
      <c r="F23" s="27" t="s">
        <v>666</v>
      </c>
      <c r="G23" s="27" t="s">
        <v>41</v>
      </c>
      <c r="H23" s="32">
        <v>3201</v>
      </c>
      <c r="I23" s="32" t="s">
        <v>49</v>
      </c>
      <c r="J23" s="35">
        <v>46997</v>
      </c>
      <c r="K23" s="27">
        <v>152</v>
      </c>
      <c r="L23" s="27">
        <v>624</v>
      </c>
      <c r="M23" s="27">
        <v>677</v>
      </c>
      <c r="N23" s="27" t="s">
        <v>667</v>
      </c>
      <c r="O23" s="27">
        <v>0</v>
      </c>
      <c r="P23" s="27">
        <v>143</v>
      </c>
      <c r="Q23" s="27">
        <v>472</v>
      </c>
      <c r="R23" s="27">
        <f>SUM(O23:Q23)</f>
        <v>615</v>
      </c>
      <c r="S23" s="27">
        <v>677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143</v>
      </c>
      <c r="AC23" s="27">
        <v>472</v>
      </c>
      <c r="AD23" s="27">
        <v>615</v>
      </c>
      <c r="AE23" s="27">
        <v>677</v>
      </c>
      <c r="AF23" s="27"/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143</v>
      </c>
      <c r="AO23" s="27">
        <v>472</v>
      </c>
      <c r="AP23" s="27">
        <v>615</v>
      </c>
      <c r="AQ23" s="27">
        <v>677</v>
      </c>
      <c r="AR23" s="27"/>
    </row>
    <row r="24" spans="1:44" ht="75" x14ac:dyDescent="0.25">
      <c r="A24" s="27">
        <v>5</v>
      </c>
      <c r="B24" s="27" t="s">
        <v>668</v>
      </c>
      <c r="C24" s="27" t="s">
        <v>669</v>
      </c>
      <c r="D24" s="27" t="s">
        <v>657</v>
      </c>
      <c r="E24" s="27" t="s">
        <v>220</v>
      </c>
      <c r="F24" s="27" t="s">
        <v>670</v>
      </c>
      <c r="G24" s="27" t="s">
        <v>41</v>
      </c>
      <c r="H24" s="32">
        <v>3258</v>
      </c>
      <c r="I24" s="32" t="s">
        <v>49</v>
      </c>
      <c r="J24" s="35">
        <v>46934</v>
      </c>
      <c r="K24" s="27">
        <v>36</v>
      </c>
      <c r="L24" s="27">
        <v>185</v>
      </c>
      <c r="M24" s="27">
        <v>368</v>
      </c>
      <c r="N24" s="27" t="s">
        <v>671</v>
      </c>
      <c r="O24" s="27">
        <v>0</v>
      </c>
      <c r="P24" s="27">
        <v>0</v>
      </c>
      <c r="Q24" s="27">
        <v>95</v>
      </c>
      <c r="R24" s="27" t="s">
        <v>672</v>
      </c>
      <c r="S24" s="27">
        <v>368</v>
      </c>
      <c r="T24" s="27">
        <v>0</v>
      </c>
      <c r="U24" s="27">
        <v>14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83</v>
      </c>
      <c r="AD24" s="27">
        <v>83</v>
      </c>
      <c r="AE24" s="27">
        <v>342</v>
      </c>
      <c r="AF24" s="27"/>
      <c r="AG24" s="27">
        <v>10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83</v>
      </c>
      <c r="AP24" s="27">
        <v>83</v>
      </c>
      <c r="AQ24" s="27">
        <v>332</v>
      </c>
      <c r="AR24" s="60"/>
    </row>
    <row r="25" spans="1:44" ht="129" customHeight="1" x14ac:dyDescent="0.25">
      <c r="A25" s="227">
        <v>6</v>
      </c>
      <c r="B25" s="27" t="s">
        <v>673</v>
      </c>
      <c r="C25" s="227" t="s">
        <v>674</v>
      </c>
      <c r="D25" s="227" t="s">
        <v>657</v>
      </c>
      <c r="E25" s="227" t="s">
        <v>288</v>
      </c>
      <c r="F25" s="227" t="s">
        <v>962</v>
      </c>
      <c r="G25" s="227" t="s">
        <v>253</v>
      </c>
      <c r="H25" s="32" t="s">
        <v>963</v>
      </c>
      <c r="I25" s="63" t="s">
        <v>959</v>
      </c>
      <c r="J25" s="33">
        <v>50951</v>
      </c>
      <c r="K25" s="227">
        <v>326</v>
      </c>
      <c r="L25" s="227">
        <v>374</v>
      </c>
      <c r="M25" s="227">
        <v>0</v>
      </c>
      <c r="N25" s="227" t="s">
        <v>675</v>
      </c>
      <c r="O25" s="227">
        <v>0</v>
      </c>
      <c r="P25" s="227">
        <v>167</v>
      </c>
      <c r="Q25" s="227">
        <v>879</v>
      </c>
      <c r="R25" s="227">
        <v>1046</v>
      </c>
      <c r="S25" s="227">
        <v>3137</v>
      </c>
      <c r="T25" s="227">
        <v>0</v>
      </c>
      <c r="U25" s="27">
        <v>4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158</v>
      </c>
      <c r="AC25" s="27">
        <v>879</v>
      </c>
      <c r="AD25" s="27">
        <v>1037</v>
      </c>
      <c r="AE25" s="27">
        <v>3137</v>
      </c>
      <c r="AF25" s="27"/>
      <c r="AG25" s="27">
        <v>1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157</v>
      </c>
      <c r="AO25" s="27">
        <v>879</v>
      </c>
      <c r="AP25" s="27">
        <f>AN25+AO25</f>
        <v>1036</v>
      </c>
      <c r="AQ25" s="27">
        <v>3137</v>
      </c>
      <c r="AR25" s="60"/>
    </row>
    <row r="26" spans="1:44" s="363" customFormat="1" ht="39" x14ac:dyDescent="0.25">
      <c r="A26" s="27">
        <v>7</v>
      </c>
      <c r="B26" s="27" t="s">
        <v>676</v>
      </c>
      <c r="C26" s="27" t="s">
        <v>960</v>
      </c>
      <c r="D26" s="27" t="s">
        <v>677</v>
      </c>
      <c r="E26" s="27" t="s">
        <v>67</v>
      </c>
      <c r="F26" s="27" t="s">
        <v>678</v>
      </c>
      <c r="G26" s="27" t="s">
        <v>41</v>
      </c>
      <c r="H26" s="32">
        <v>3572</v>
      </c>
      <c r="I26" s="32" t="s">
        <v>49</v>
      </c>
      <c r="J26" s="26">
        <v>51866</v>
      </c>
      <c r="K26" s="27">
        <v>613</v>
      </c>
      <c r="L26" s="27">
        <v>2178</v>
      </c>
      <c r="M26" s="27">
        <v>0</v>
      </c>
      <c r="N26" s="27" t="s">
        <v>679</v>
      </c>
      <c r="O26" s="27">
        <v>0</v>
      </c>
      <c r="P26" s="27">
        <v>0</v>
      </c>
      <c r="Q26" s="27">
        <v>291</v>
      </c>
      <c r="R26" s="27">
        <f>SUM(O26,Q26)</f>
        <v>291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58">
        <v>0</v>
      </c>
      <c r="AA26" s="27">
        <v>0</v>
      </c>
      <c r="AB26" s="27">
        <v>0</v>
      </c>
      <c r="AC26" s="27">
        <v>213</v>
      </c>
      <c r="AD26" s="27">
        <v>213</v>
      </c>
      <c r="AE26" s="27">
        <v>0</v>
      </c>
      <c r="AF26" s="27"/>
      <c r="AG26" s="27">
        <v>190</v>
      </c>
      <c r="AH26" s="27">
        <v>0</v>
      </c>
      <c r="AI26" s="27">
        <v>0</v>
      </c>
      <c r="AJ26" s="27">
        <v>0</v>
      </c>
      <c r="AK26" s="27">
        <v>0</v>
      </c>
      <c r="AL26" s="58">
        <v>0</v>
      </c>
      <c r="AM26" s="27">
        <v>0</v>
      </c>
      <c r="AN26" s="27">
        <v>0</v>
      </c>
      <c r="AO26" s="27">
        <v>23</v>
      </c>
      <c r="AP26" s="27">
        <v>23</v>
      </c>
      <c r="AQ26" s="27">
        <v>0</v>
      </c>
      <c r="AR26" s="27"/>
    </row>
    <row r="27" spans="1:44" s="363" customFormat="1" ht="79.150000000000006" customHeight="1" x14ac:dyDescent="0.25">
      <c r="A27" s="27">
        <v>8</v>
      </c>
      <c r="B27" s="27"/>
      <c r="C27" s="27" t="s">
        <v>835</v>
      </c>
      <c r="D27" s="27" t="s">
        <v>657</v>
      </c>
      <c r="E27" s="27" t="s">
        <v>220</v>
      </c>
      <c r="F27" s="27" t="s">
        <v>670</v>
      </c>
      <c r="G27" s="27" t="s">
        <v>41</v>
      </c>
      <c r="H27" s="32">
        <v>3830</v>
      </c>
      <c r="I27" s="32" t="s">
        <v>63</v>
      </c>
      <c r="J27" s="26">
        <v>53082</v>
      </c>
      <c r="K27" s="27">
        <v>0</v>
      </c>
      <c r="L27" s="27">
        <v>198</v>
      </c>
      <c r="M27" s="27">
        <v>129</v>
      </c>
      <c r="N27" s="27" t="s">
        <v>836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8"/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327</v>
      </c>
      <c r="AJ27" s="27">
        <v>0</v>
      </c>
      <c r="AK27" s="27">
        <v>0</v>
      </c>
      <c r="AL27" s="58">
        <v>0</v>
      </c>
      <c r="AM27" s="27">
        <v>0</v>
      </c>
      <c r="AN27" s="27">
        <v>0</v>
      </c>
      <c r="AO27" s="27">
        <v>198</v>
      </c>
      <c r="AP27" s="27">
        <v>198</v>
      </c>
      <c r="AQ27" s="27">
        <v>129</v>
      </c>
      <c r="AR27" s="27">
        <v>0</v>
      </c>
    </row>
    <row r="28" spans="1:44" s="18" customFormat="1" ht="81.599999999999994" customHeight="1" x14ac:dyDescent="0.25">
      <c r="A28" s="218">
        <v>9</v>
      </c>
      <c r="C28" s="27" t="s">
        <v>905</v>
      </c>
      <c r="D28" s="18" t="s">
        <v>682</v>
      </c>
      <c r="E28" s="27" t="s">
        <v>67</v>
      </c>
      <c r="F28" s="27" t="s">
        <v>906</v>
      </c>
      <c r="G28" s="193" t="s">
        <v>41</v>
      </c>
      <c r="H28" s="37" t="s">
        <v>910</v>
      </c>
      <c r="I28" s="29" t="s">
        <v>63</v>
      </c>
      <c r="J28" s="26">
        <v>52993</v>
      </c>
      <c r="K28" s="18">
        <v>0</v>
      </c>
      <c r="L28" s="18">
        <v>109</v>
      </c>
      <c r="M28" s="18">
        <v>0</v>
      </c>
      <c r="N28" s="27" t="s">
        <v>914</v>
      </c>
      <c r="R28" s="68"/>
      <c r="AA28" s="18">
        <v>0</v>
      </c>
      <c r="AB28" s="18">
        <v>0</v>
      </c>
      <c r="AC28" s="18">
        <v>0</v>
      </c>
      <c r="AD28" s="6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10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10</v>
      </c>
      <c r="AP28" s="68">
        <v>10</v>
      </c>
      <c r="AQ28" s="18">
        <v>0</v>
      </c>
      <c r="AR28" s="18">
        <v>0</v>
      </c>
    </row>
    <row r="29" spans="1:44" s="375" customFormat="1" x14ac:dyDescent="0.25">
      <c r="A29" s="374"/>
      <c r="B29" s="374"/>
      <c r="C29" s="373" t="s">
        <v>96</v>
      </c>
      <c r="D29" s="374"/>
      <c r="E29" s="374"/>
      <c r="F29" s="374"/>
      <c r="G29" s="374"/>
      <c r="H29" s="60"/>
      <c r="I29" s="374"/>
      <c r="J29" s="374"/>
      <c r="K29" s="370"/>
      <c r="L29" s="370"/>
      <c r="M29" s="370"/>
      <c r="N29" s="370"/>
      <c r="O29" s="370">
        <f t="shared" ref="O29:T29" si="18">SUM(O30:O90)</f>
        <v>6663</v>
      </c>
      <c r="P29" s="370">
        <f t="shared" si="18"/>
        <v>25906</v>
      </c>
      <c r="Q29" s="370">
        <f t="shared" si="18"/>
        <v>42972</v>
      </c>
      <c r="R29" s="370">
        <f t="shared" si="18"/>
        <v>75541</v>
      </c>
      <c r="S29" s="370">
        <f t="shared" si="18"/>
        <v>38114</v>
      </c>
      <c r="T29" s="370">
        <f t="shared" si="18"/>
        <v>0</v>
      </c>
      <c r="U29" s="102"/>
      <c r="V29" s="102"/>
      <c r="W29" s="102"/>
      <c r="X29" s="102"/>
      <c r="Y29" s="102"/>
      <c r="Z29" s="102"/>
      <c r="AA29" s="371">
        <f>SUM(AA30:AA90)</f>
        <v>6663</v>
      </c>
      <c r="AB29" s="371">
        <f>SUM(AB30:AB90)</f>
        <v>25906</v>
      </c>
      <c r="AC29" s="371">
        <f>SUM(AC30:AC90)</f>
        <v>42972</v>
      </c>
      <c r="AD29" s="371">
        <f>SUM(AD30:AD90)</f>
        <v>75541</v>
      </c>
      <c r="AE29" s="371">
        <f>SUM(AE30:AE90)</f>
        <v>38114</v>
      </c>
      <c r="AF29" s="102"/>
      <c r="AG29" s="371"/>
      <c r="AH29" s="371"/>
      <c r="AI29" s="371"/>
      <c r="AJ29" s="371"/>
      <c r="AK29" s="371"/>
      <c r="AL29" s="371"/>
      <c r="AM29" s="371">
        <f>SUM(AM30:AM90)</f>
        <v>6663</v>
      </c>
      <c r="AN29" s="371">
        <f>SUM(AN30:AN90)</f>
        <v>25906</v>
      </c>
      <c r="AO29" s="371">
        <f>SUM(AO30:AO90)</f>
        <v>42972</v>
      </c>
      <c r="AP29" s="371">
        <f>SUM(AP30:AP90)</f>
        <v>75541</v>
      </c>
      <c r="AQ29" s="371">
        <f>SUM(AQ30:AQ90)</f>
        <v>38114</v>
      </c>
      <c r="AR29" s="371"/>
    </row>
    <row r="30" spans="1:44" ht="37.5" x14ac:dyDescent="0.25">
      <c r="A30" s="227">
        <v>10</v>
      </c>
      <c r="B30" s="227" t="s">
        <v>680</v>
      </c>
      <c r="C30" s="227" t="s">
        <v>681</v>
      </c>
      <c r="D30" s="227" t="s">
        <v>682</v>
      </c>
      <c r="E30" s="227" t="s">
        <v>102</v>
      </c>
      <c r="F30" s="227"/>
      <c r="G30" s="227"/>
      <c r="H30" s="51"/>
      <c r="I30" s="63"/>
      <c r="J30" s="33"/>
      <c r="K30" s="227">
        <v>183</v>
      </c>
      <c r="L30" s="227">
        <v>857</v>
      </c>
      <c r="M30" s="227">
        <v>0</v>
      </c>
      <c r="N30" s="227" t="s">
        <v>683</v>
      </c>
      <c r="O30" s="227">
        <v>0</v>
      </c>
      <c r="P30" s="227">
        <v>76</v>
      </c>
      <c r="Q30" s="227">
        <v>674</v>
      </c>
      <c r="R30" s="227">
        <v>750</v>
      </c>
      <c r="S30" s="227">
        <v>0</v>
      </c>
      <c r="T30" s="227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227">
        <v>0</v>
      </c>
      <c r="AB30" s="227">
        <v>76</v>
      </c>
      <c r="AC30" s="227">
        <v>674</v>
      </c>
      <c r="AD30" s="227">
        <v>750</v>
      </c>
      <c r="AE30" s="227">
        <v>0</v>
      </c>
      <c r="AF30" s="227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27">
        <v>0</v>
      </c>
      <c r="AN30" s="27">
        <v>76</v>
      </c>
      <c r="AO30" s="27">
        <v>674</v>
      </c>
      <c r="AP30" s="27">
        <v>750</v>
      </c>
      <c r="AQ30" s="27">
        <v>0</v>
      </c>
      <c r="AR30" s="27">
        <v>0</v>
      </c>
    </row>
    <row r="31" spans="1:44" ht="56.25" x14ac:dyDescent="0.25">
      <c r="A31" s="227">
        <v>11</v>
      </c>
      <c r="B31" s="227" t="s">
        <v>684</v>
      </c>
      <c r="C31" s="227" t="s">
        <v>685</v>
      </c>
      <c r="D31" s="227" t="s">
        <v>686</v>
      </c>
      <c r="E31" s="227" t="s">
        <v>39</v>
      </c>
      <c r="F31" s="227"/>
      <c r="G31" s="227"/>
      <c r="H31" s="51"/>
      <c r="I31" s="63"/>
      <c r="J31" s="33"/>
      <c r="K31" s="227"/>
      <c r="L31" s="227"/>
      <c r="M31" s="227"/>
      <c r="N31" s="227"/>
      <c r="O31" s="227">
        <v>0</v>
      </c>
      <c r="P31" s="227">
        <v>48</v>
      </c>
      <c r="Q31" s="227">
        <v>395</v>
      </c>
      <c r="R31" s="227">
        <v>443</v>
      </c>
      <c r="S31" s="27">
        <v>526</v>
      </c>
      <c r="T31" s="227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227">
        <v>0</v>
      </c>
      <c r="AB31" s="227">
        <v>48</v>
      </c>
      <c r="AC31" s="227">
        <v>395</v>
      </c>
      <c r="AD31" s="227">
        <v>443</v>
      </c>
      <c r="AE31" s="27">
        <v>526</v>
      </c>
      <c r="AF31" s="227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27">
        <v>0</v>
      </c>
      <c r="AN31" s="27">
        <v>48</v>
      </c>
      <c r="AO31" s="27">
        <v>395</v>
      </c>
      <c r="AP31" s="27">
        <v>443</v>
      </c>
      <c r="AQ31" s="27">
        <v>526</v>
      </c>
      <c r="AR31" s="27">
        <v>0</v>
      </c>
    </row>
    <row r="32" spans="1:44" ht="54" customHeight="1" x14ac:dyDescent="0.25">
      <c r="A32" s="227">
        <v>12</v>
      </c>
      <c r="B32" s="227" t="s">
        <v>687</v>
      </c>
      <c r="C32" s="227" t="s">
        <v>688</v>
      </c>
      <c r="D32" s="227" t="s">
        <v>657</v>
      </c>
      <c r="E32" s="227" t="s">
        <v>380</v>
      </c>
      <c r="F32" s="227"/>
      <c r="G32" s="227"/>
      <c r="H32" s="105"/>
      <c r="I32" s="63"/>
      <c r="J32" s="33"/>
      <c r="K32" s="227">
        <v>115</v>
      </c>
      <c r="L32" s="227">
        <v>425</v>
      </c>
      <c r="M32" s="227">
        <v>187</v>
      </c>
      <c r="N32" s="227" t="s">
        <v>689</v>
      </c>
      <c r="O32" s="227">
        <v>0</v>
      </c>
      <c r="P32" s="227">
        <v>95</v>
      </c>
      <c r="Q32" s="227">
        <v>310</v>
      </c>
      <c r="R32" s="227">
        <v>405</v>
      </c>
      <c r="S32" s="227">
        <v>187</v>
      </c>
      <c r="T32" s="227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227">
        <v>0</v>
      </c>
      <c r="AB32" s="227">
        <v>95</v>
      </c>
      <c r="AC32" s="227">
        <v>310</v>
      </c>
      <c r="AD32" s="227">
        <v>405</v>
      </c>
      <c r="AE32" s="227">
        <v>187</v>
      </c>
      <c r="AF32" s="227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27">
        <v>0</v>
      </c>
      <c r="AN32" s="27">
        <v>95</v>
      </c>
      <c r="AO32" s="27">
        <v>310</v>
      </c>
      <c r="AP32" s="27">
        <v>405</v>
      </c>
      <c r="AQ32" s="27">
        <v>187</v>
      </c>
      <c r="AR32" s="27">
        <v>0</v>
      </c>
    </row>
    <row r="33" spans="1:44" ht="63" customHeight="1" x14ac:dyDescent="0.25">
      <c r="A33" s="227">
        <v>13</v>
      </c>
      <c r="B33" s="227" t="s">
        <v>690</v>
      </c>
      <c r="C33" s="227" t="s">
        <v>691</v>
      </c>
      <c r="D33" s="227" t="s">
        <v>692</v>
      </c>
      <c r="E33" s="227" t="s">
        <v>128</v>
      </c>
      <c r="F33" s="227"/>
      <c r="G33" s="227"/>
      <c r="H33" s="51"/>
      <c r="I33" s="63"/>
      <c r="J33" s="33"/>
      <c r="K33" s="227">
        <v>326</v>
      </c>
      <c r="L33" s="227">
        <v>374</v>
      </c>
      <c r="M33" s="227">
        <v>0</v>
      </c>
      <c r="N33" s="227" t="s">
        <v>693</v>
      </c>
      <c r="O33" s="227">
        <v>157</v>
      </c>
      <c r="P33" s="227">
        <v>169</v>
      </c>
      <c r="Q33" s="227">
        <v>48</v>
      </c>
      <c r="R33" s="227">
        <v>374</v>
      </c>
      <c r="S33" s="227">
        <v>0</v>
      </c>
      <c r="T33" s="227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227">
        <v>157</v>
      </c>
      <c r="AB33" s="227">
        <v>169</v>
      </c>
      <c r="AC33" s="227">
        <v>48</v>
      </c>
      <c r="AD33" s="227">
        <v>374</v>
      </c>
      <c r="AE33" s="227">
        <v>0</v>
      </c>
      <c r="AF33" s="227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27">
        <v>157</v>
      </c>
      <c r="AN33" s="27">
        <v>169</v>
      </c>
      <c r="AO33" s="27">
        <v>48</v>
      </c>
      <c r="AP33" s="27">
        <v>374</v>
      </c>
      <c r="AQ33" s="27">
        <v>0</v>
      </c>
      <c r="AR33" s="27">
        <v>0</v>
      </c>
    </row>
    <row r="34" spans="1:44" ht="95.25" customHeight="1" x14ac:dyDescent="0.25">
      <c r="A34" s="227">
        <v>14</v>
      </c>
      <c r="B34" s="227" t="s">
        <v>676</v>
      </c>
      <c r="C34" s="227" t="s">
        <v>694</v>
      </c>
      <c r="D34" s="227" t="s">
        <v>677</v>
      </c>
      <c r="E34" s="227" t="s">
        <v>67</v>
      </c>
      <c r="F34" s="227"/>
      <c r="G34" s="227"/>
      <c r="H34" s="51"/>
      <c r="I34" s="63"/>
      <c r="J34" s="31"/>
      <c r="K34" s="227">
        <v>613</v>
      </c>
      <c r="L34" s="227">
        <v>2178</v>
      </c>
      <c r="M34" s="227">
        <v>0</v>
      </c>
      <c r="N34" s="227" t="s">
        <v>679</v>
      </c>
      <c r="O34" s="227">
        <v>0</v>
      </c>
      <c r="P34" s="227">
        <v>613</v>
      </c>
      <c r="Q34" s="227">
        <v>1274</v>
      </c>
      <c r="R34" s="227">
        <v>1887</v>
      </c>
      <c r="S34" s="227">
        <v>0</v>
      </c>
      <c r="T34" s="227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227">
        <v>0</v>
      </c>
      <c r="AB34" s="227">
        <v>613</v>
      </c>
      <c r="AC34" s="227">
        <v>1274</v>
      </c>
      <c r="AD34" s="227">
        <v>1887</v>
      </c>
      <c r="AE34" s="227">
        <v>0</v>
      </c>
      <c r="AF34" s="227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</v>
      </c>
      <c r="AM34" s="27">
        <v>0</v>
      </c>
      <c r="AN34" s="27">
        <v>613</v>
      </c>
      <c r="AO34" s="27">
        <v>1274</v>
      </c>
      <c r="AP34" s="27">
        <v>1887</v>
      </c>
      <c r="AQ34" s="27">
        <v>0</v>
      </c>
      <c r="AR34" s="27">
        <v>0</v>
      </c>
    </row>
    <row r="35" spans="1:44" ht="56.25" customHeight="1" x14ac:dyDescent="0.25">
      <c r="A35" s="227">
        <v>15</v>
      </c>
      <c r="B35" s="227" t="s">
        <v>695</v>
      </c>
      <c r="C35" s="218" t="s">
        <v>696</v>
      </c>
      <c r="D35" s="227" t="s">
        <v>657</v>
      </c>
      <c r="E35" s="227" t="s">
        <v>39</v>
      </c>
      <c r="F35" s="227"/>
      <c r="G35" s="227"/>
      <c r="H35" s="60"/>
      <c r="I35" s="227"/>
      <c r="J35" s="227"/>
      <c r="K35" s="227">
        <v>0</v>
      </c>
      <c r="L35" s="227">
        <v>1443</v>
      </c>
      <c r="M35" s="227">
        <v>1880</v>
      </c>
      <c r="N35" s="227" t="s">
        <v>534</v>
      </c>
      <c r="O35" s="227">
        <v>0</v>
      </c>
      <c r="P35" s="227">
        <v>0</v>
      </c>
      <c r="Q35" s="227">
        <v>1443</v>
      </c>
      <c r="R35" s="227">
        <v>1443</v>
      </c>
      <c r="S35" s="227">
        <v>1880</v>
      </c>
      <c r="T35" s="227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227">
        <v>0</v>
      </c>
      <c r="AB35" s="227">
        <v>0</v>
      </c>
      <c r="AC35" s="227">
        <v>1443</v>
      </c>
      <c r="AD35" s="227">
        <v>1443</v>
      </c>
      <c r="AE35" s="227">
        <v>1880</v>
      </c>
      <c r="AF35" s="227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27">
        <v>0</v>
      </c>
      <c r="AN35" s="27">
        <v>0</v>
      </c>
      <c r="AO35" s="27">
        <v>1443</v>
      </c>
      <c r="AP35" s="27">
        <v>1443</v>
      </c>
      <c r="AQ35" s="27">
        <v>1880</v>
      </c>
      <c r="AR35" s="27">
        <v>0</v>
      </c>
    </row>
    <row r="36" spans="1:44" ht="81" customHeight="1" x14ac:dyDescent="0.25">
      <c r="A36" s="227">
        <v>16</v>
      </c>
      <c r="B36" s="227" t="s">
        <v>697</v>
      </c>
      <c r="C36" s="218" t="s">
        <v>362</v>
      </c>
      <c r="D36" s="227" t="s">
        <v>657</v>
      </c>
      <c r="E36" s="227" t="s">
        <v>39</v>
      </c>
      <c r="F36" s="227"/>
      <c r="G36" s="227"/>
      <c r="H36" s="60"/>
      <c r="I36" s="227"/>
      <c r="J36" s="227"/>
      <c r="K36" s="227">
        <v>0</v>
      </c>
      <c r="L36" s="227">
        <v>0</v>
      </c>
      <c r="M36" s="227">
        <v>2640</v>
      </c>
      <c r="N36" s="227" t="s">
        <v>534</v>
      </c>
      <c r="O36" s="227">
        <v>0</v>
      </c>
      <c r="P36" s="227">
        <v>0</v>
      </c>
      <c r="Q36" s="227">
        <v>0</v>
      </c>
      <c r="R36" s="227">
        <v>0</v>
      </c>
      <c r="S36" s="227">
        <v>2640</v>
      </c>
      <c r="T36" s="227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227">
        <v>0</v>
      </c>
      <c r="AB36" s="227">
        <v>0</v>
      </c>
      <c r="AC36" s="227">
        <v>0</v>
      </c>
      <c r="AD36" s="227">
        <v>0</v>
      </c>
      <c r="AE36" s="227">
        <v>2640</v>
      </c>
      <c r="AF36" s="227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2640</v>
      </c>
      <c r="AR36" s="27">
        <v>0</v>
      </c>
    </row>
    <row r="37" spans="1:44" ht="75" x14ac:dyDescent="0.25">
      <c r="A37" s="227">
        <v>17</v>
      </c>
      <c r="B37" s="227" t="s">
        <v>698</v>
      </c>
      <c r="C37" s="218" t="s">
        <v>699</v>
      </c>
      <c r="D37" s="227" t="s">
        <v>657</v>
      </c>
      <c r="E37" s="227" t="s">
        <v>39</v>
      </c>
      <c r="F37" s="227"/>
      <c r="G37" s="227"/>
      <c r="H37" s="60"/>
      <c r="I37" s="227"/>
      <c r="J37" s="227"/>
      <c r="K37" s="227">
        <v>0</v>
      </c>
      <c r="L37" s="227">
        <v>0</v>
      </c>
      <c r="M37" s="227">
        <v>3532</v>
      </c>
      <c r="N37" s="227" t="s">
        <v>534</v>
      </c>
      <c r="O37" s="227">
        <v>0</v>
      </c>
      <c r="P37" s="227">
        <v>0</v>
      </c>
      <c r="Q37" s="227">
        <v>0</v>
      </c>
      <c r="R37" s="227">
        <v>0</v>
      </c>
      <c r="S37" s="227">
        <v>3532</v>
      </c>
      <c r="T37" s="227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227">
        <v>0</v>
      </c>
      <c r="AB37" s="227">
        <v>0</v>
      </c>
      <c r="AC37" s="227">
        <v>0</v>
      </c>
      <c r="AD37" s="227">
        <v>0</v>
      </c>
      <c r="AE37" s="227">
        <v>3532</v>
      </c>
      <c r="AF37" s="227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3532</v>
      </c>
      <c r="AR37" s="27">
        <v>0</v>
      </c>
    </row>
    <row r="38" spans="1:44" ht="37.5" x14ac:dyDescent="0.25">
      <c r="A38" s="227">
        <v>18</v>
      </c>
      <c r="B38" s="227" t="s">
        <v>700</v>
      </c>
      <c r="C38" s="227" t="s">
        <v>701</v>
      </c>
      <c r="D38" s="227" t="s">
        <v>657</v>
      </c>
      <c r="E38" s="227" t="s">
        <v>298</v>
      </c>
      <c r="F38" s="227"/>
      <c r="G38" s="227"/>
      <c r="H38" s="60"/>
      <c r="I38" s="227"/>
      <c r="J38" s="227"/>
      <c r="K38" s="227">
        <v>232</v>
      </c>
      <c r="L38" s="227">
        <v>955</v>
      </c>
      <c r="M38" s="227">
        <v>911</v>
      </c>
      <c r="N38" s="227" t="s">
        <v>702</v>
      </c>
      <c r="O38" s="227">
        <v>105</v>
      </c>
      <c r="P38" s="227">
        <v>127</v>
      </c>
      <c r="Q38" s="227">
        <v>723</v>
      </c>
      <c r="R38" s="227">
        <v>955</v>
      </c>
      <c r="S38" s="227">
        <v>911</v>
      </c>
      <c r="T38" s="227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227">
        <v>105</v>
      </c>
      <c r="AB38" s="227">
        <v>127</v>
      </c>
      <c r="AC38" s="227">
        <v>723</v>
      </c>
      <c r="AD38" s="227">
        <v>955</v>
      </c>
      <c r="AE38" s="227">
        <v>911</v>
      </c>
      <c r="AF38" s="227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27">
        <v>105</v>
      </c>
      <c r="AN38" s="27">
        <v>127</v>
      </c>
      <c r="AO38" s="27">
        <v>723</v>
      </c>
      <c r="AP38" s="27">
        <v>955</v>
      </c>
      <c r="AQ38" s="27">
        <v>911</v>
      </c>
      <c r="AR38" s="27">
        <v>0</v>
      </c>
    </row>
    <row r="39" spans="1:44" ht="37.5" x14ac:dyDescent="0.25">
      <c r="A39" s="227">
        <v>19</v>
      </c>
      <c r="B39" s="227" t="s">
        <v>703</v>
      </c>
      <c r="C39" s="227" t="s">
        <v>704</v>
      </c>
      <c r="D39" s="227" t="s">
        <v>682</v>
      </c>
      <c r="E39" s="227" t="s">
        <v>108</v>
      </c>
      <c r="F39" s="227"/>
      <c r="G39" s="227"/>
      <c r="H39" s="60"/>
      <c r="I39" s="227"/>
      <c r="J39" s="227"/>
      <c r="K39" s="227">
        <v>495</v>
      </c>
      <c r="L39" s="227">
        <v>795</v>
      </c>
      <c r="M39" s="227">
        <v>0</v>
      </c>
      <c r="N39" s="227" t="s">
        <v>705</v>
      </c>
      <c r="O39" s="227">
        <v>158</v>
      </c>
      <c r="P39" s="227">
        <v>336</v>
      </c>
      <c r="Q39" s="227">
        <v>301</v>
      </c>
      <c r="R39" s="227">
        <v>795</v>
      </c>
      <c r="S39" s="227">
        <v>0</v>
      </c>
      <c r="T39" s="227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227">
        <v>158</v>
      </c>
      <c r="AB39" s="227">
        <v>336</v>
      </c>
      <c r="AC39" s="227">
        <v>301</v>
      </c>
      <c r="AD39" s="227">
        <v>795</v>
      </c>
      <c r="AE39" s="227">
        <v>0</v>
      </c>
      <c r="AF39" s="227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27">
        <v>158</v>
      </c>
      <c r="AN39" s="27">
        <v>336</v>
      </c>
      <c r="AO39" s="27">
        <v>301</v>
      </c>
      <c r="AP39" s="27">
        <v>795</v>
      </c>
      <c r="AQ39" s="27">
        <v>0</v>
      </c>
      <c r="AR39" s="27">
        <v>0</v>
      </c>
    </row>
    <row r="40" spans="1:44" ht="56.25" x14ac:dyDescent="0.25">
      <c r="A40" s="227">
        <v>20</v>
      </c>
      <c r="B40" s="227" t="s">
        <v>706</v>
      </c>
      <c r="C40" s="227" t="s">
        <v>707</v>
      </c>
      <c r="D40" s="227" t="s">
        <v>657</v>
      </c>
      <c r="E40" s="227" t="s">
        <v>108</v>
      </c>
      <c r="F40" s="227"/>
      <c r="G40" s="227"/>
      <c r="H40" s="60"/>
      <c r="I40" s="227"/>
      <c r="J40" s="227"/>
      <c r="K40" s="227"/>
      <c r="L40" s="227"/>
      <c r="M40" s="227"/>
      <c r="N40" s="227"/>
      <c r="O40" s="227">
        <v>0</v>
      </c>
      <c r="P40" s="227">
        <v>255</v>
      </c>
      <c r="Q40" s="227">
        <v>67</v>
      </c>
      <c r="R40" s="227">
        <v>322</v>
      </c>
      <c r="S40" s="227">
        <v>0</v>
      </c>
      <c r="T40" s="227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227">
        <v>0</v>
      </c>
      <c r="AB40" s="227">
        <v>255</v>
      </c>
      <c r="AC40" s="227">
        <v>67</v>
      </c>
      <c r="AD40" s="227">
        <v>322</v>
      </c>
      <c r="AE40" s="227">
        <v>0</v>
      </c>
      <c r="AF40" s="227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27">
        <v>0</v>
      </c>
      <c r="AN40" s="27">
        <v>255</v>
      </c>
      <c r="AO40" s="27">
        <v>67</v>
      </c>
      <c r="AP40" s="27">
        <v>322</v>
      </c>
      <c r="AQ40" s="27">
        <v>0</v>
      </c>
      <c r="AR40" s="27">
        <v>0</v>
      </c>
    </row>
    <row r="41" spans="1:44" ht="37.5" x14ac:dyDescent="0.25">
      <c r="A41" s="227">
        <v>21</v>
      </c>
      <c r="B41" s="227" t="s">
        <v>708</v>
      </c>
      <c r="C41" s="227" t="s">
        <v>709</v>
      </c>
      <c r="D41" s="227" t="s">
        <v>710</v>
      </c>
      <c r="E41" s="227" t="s">
        <v>108</v>
      </c>
      <c r="F41" s="227"/>
      <c r="G41" s="227"/>
      <c r="H41" s="60"/>
      <c r="I41" s="227"/>
      <c r="J41" s="227"/>
      <c r="K41" s="227">
        <v>47</v>
      </c>
      <c r="L41" s="227">
        <v>232</v>
      </c>
      <c r="M41" s="227">
        <v>80</v>
      </c>
      <c r="N41" s="227" t="s">
        <v>705</v>
      </c>
      <c r="O41" s="227">
        <v>0</v>
      </c>
      <c r="P41" s="227">
        <v>47</v>
      </c>
      <c r="Q41" s="227">
        <v>185</v>
      </c>
      <c r="R41" s="227">
        <v>232</v>
      </c>
      <c r="S41" s="227">
        <v>80</v>
      </c>
      <c r="T41" s="227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  <c r="AA41" s="227">
        <v>0</v>
      </c>
      <c r="AB41" s="227">
        <v>47</v>
      </c>
      <c r="AC41" s="227">
        <v>185</v>
      </c>
      <c r="AD41" s="227">
        <v>232</v>
      </c>
      <c r="AE41" s="227">
        <v>80</v>
      </c>
      <c r="AF41" s="227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8">
        <v>0</v>
      </c>
      <c r="AM41" s="27">
        <v>0</v>
      </c>
      <c r="AN41" s="27">
        <v>47</v>
      </c>
      <c r="AO41" s="27">
        <v>185</v>
      </c>
      <c r="AP41" s="27">
        <v>232</v>
      </c>
      <c r="AQ41" s="27">
        <v>80</v>
      </c>
      <c r="AR41" s="27">
        <v>0</v>
      </c>
    </row>
    <row r="42" spans="1:44" ht="37.5" x14ac:dyDescent="0.25">
      <c r="A42" s="227">
        <v>22</v>
      </c>
      <c r="B42" s="227" t="s">
        <v>711</v>
      </c>
      <c r="C42" s="227" t="s">
        <v>712</v>
      </c>
      <c r="D42" s="227" t="s">
        <v>682</v>
      </c>
      <c r="E42" s="227" t="s">
        <v>158</v>
      </c>
      <c r="F42" s="227"/>
      <c r="G42" s="227"/>
      <c r="H42" s="60"/>
      <c r="I42" s="227"/>
      <c r="J42" s="227"/>
      <c r="K42" s="227">
        <v>69</v>
      </c>
      <c r="L42" s="227">
        <v>360</v>
      </c>
      <c r="M42" s="227">
        <v>0</v>
      </c>
      <c r="N42" s="227" t="s">
        <v>713</v>
      </c>
      <c r="O42" s="227">
        <v>0</v>
      </c>
      <c r="P42" s="227">
        <v>56</v>
      </c>
      <c r="Q42" s="227">
        <v>290</v>
      </c>
      <c r="R42" s="227">
        <v>346</v>
      </c>
      <c r="S42" s="227">
        <v>0</v>
      </c>
      <c r="T42" s="227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227">
        <v>0</v>
      </c>
      <c r="AB42" s="227">
        <v>56</v>
      </c>
      <c r="AC42" s="227">
        <v>290</v>
      </c>
      <c r="AD42" s="227">
        <v>346</v>
      </c>
      <c r="AE42" s="227">
        <v>0</v>
      </c>
      <c r="AF42" s="227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27">
        <v>0</v>
      </c>
      <c r="AN42" s="27">
        <v>56</v>
      </c>
      <c r="AO42" s="27">
        <v>290</v>
      </c>
      <c r="AP42" s="27">
        <v>346</v>
      </c>
      <c r="AQ42" s="27">
        <v>0</v>
      </c>
      <c r="AR42" s="27">
        <v>0</v>
      </c>
    </row>
    <row r="43" spans="1:44" ht="37.5" x14ac:dyDescent="0.25">
      <c r="A43" s="227">
        <v>23</v>
      </c>
      <c r="B43" s="227" t="s">
        <v>714</v>
      </c>
      <c r="C43" s="227" t="s">
        <v>715</v>
      </c>
      <c r="D43" s="227" t="s">
        <v>657</v>
      </c>
      <c r="E43" s="227" t="s">
        <v>158</v>
      </c>
      <c r="F43" s="227"/>
      <c r="G43" s="227"/>
      <c r="H43" s="60"/>
      <c r="I43" s="227"/>
      <c r="J43" s="227"/>
      <c r="K43" s="227"/>
      <c r="L43" s="227"/>
      <c r="M43" s="227"/>
      <c r="N43" s="227" t="s">
        <v>716</v>
      </c>
      <c r="O43" s="227">
        <v>0</v>
      </c>
      <c r="P43" s="227">
        <v>150</v>
      </c>
      <c r="Q43" s="227">
        <v>573</v>
      </c>
      <c r="R43" s="227">
        <v>723</v>
      </c>
      <c r="S43" s="227">
        <v>663</v>
      </c>
      <c r="T43" s="227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227">
        <v>0</v>
      </c>
      <c r="AB43" s="227">
        <v>150</v>
      </c>
      <c r="AC43" s="227">
        <v>573</v>
      </c>
      <c r="AD43" s="227">
        <v>723</v>
      </c>
      <c r="AE43" s="227">
        <v>663</v>
      </c>
      <c r="AF43" s="227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27">
        <v>0</v>
      </c>
      <c r="AN43" s="27">
        <v>150</v>
      </c>
      <c r="AO43" s="27">
        <v>573</v>
      </c>
      <c r="AP43" s="27">
        <v>723</v>
      </c>
      <c r="AQ43" s="27">
        <v>663</v>
      </c>
      <c r="AR43" s="27">
        <v>0</v>
      </c>
    </row>
    <row r="44" spans="1:44" ht="37.5" x14ac:dyDescent="0.25">
      <c r="A44" s="227">
        <v>24</v>
      </c>
      <c r="B44" s="227" t="s">
        <v>717</v>
      </c>
      <c r="C44" s="227" t="s">
        <v>718</v>
      </c>
      <c r="D44" s="227" t="s">
        <v>682</v>
      </c>
      <c r="E44" s="227" t="s">
        <v>158</v>
      </c>
      <c r="F44" s="227"/>
      <c r="G44" s="227"/>
      <c r="H44" s="60"/>
      <c r="I44" s="227"/>
      <c r="J44" s="227"/>
      <c r="K44" s="227">
        <v>469</v>
      </c>
      <c r="L44" s="227">
        <v>1579</v>
      </c>
      <c r="M44" s="227">
        <v>0</v>
      </c>
      <c r="N44" s="227" t="s">
        <v>719</v>
      </c>
      <c r="O44" s="227">
        <v>120</v>
      </c>
      <c r="P44" s="227">
        <v>349</v>
      </c>
      <c r="Q44" s="227">
        <v>1110</v>
      </c>
      <c r="R44" s="227">
        <v>1579</v>
      </c>
      <c r="S44" s="227">
        <v>0</v>
      </c>
      <c r="T44" s="227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227">
        <v>120</v>
      </c>
      <c r="AB44" s="227">
        <v>349</v>
      </c>
      <c r="AC44" s="227">
        <v>1110</v>
      </c>
      <c r="AD44" s="227">
        <v>1579</v>
      </c>
      <c r="AE44" s="227">
        <v>0</v>
      </c>
      <c r="AF44" s="227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8">
        <v>0</v>
      </c>
      <c r="AM44" s="27">
        <v>120</v>
      </c>
      <c r="AN44" s="27">
        <v>349</v>
      </c>
      <c r="AO44" s="27">
        <v>1110</v>
      </c>
      <c r="AP44" s="27">
        <v>1579</v>
      </c>
      <c r="AQ44" s="27">
        <v>0</v>
      </c>
      <c r="AR44" s="27">
        <v>0</v>
      </c>
    </row>
    <row r="45" spans="1:44" ht="75" x14ac:dyDescent="0.25">
      <c r="A45" s="227">
        <v>25</v>
      </c>
      <c r="B45" s="227" t="s">
        <v>720</v>
      </c>
      <c r="C45" s="227" t="s">
        <v>721</v>
      </c>
      <c r="D45" s="227" t="s">
        <v>682</v>
      </c>
      <c r="E45" s="227" t="s">
        <v>128</v>
      </c>
      <c r="F45" s="227"/>
      <c r="G45" s="227"/>
      <c r="H45" s="60"/>
      <c r="I45" s="227"/>
      <c r="J45" s="227"/>
      <c r="K45" s="227">
        <v>79</v>
      </c>
      <c r="L45" s="227">
        <v>258</v>
      </c>
      <c r="M45" s="227">
        <v>0</v>
      </c>
      <c r="N45" s="227" t="s">
        <v>722</v>
      </c>
      <c r="O45" s="227">
        <v>0</v>
      </c>
      <c r="P45" s="227">
        <v>79</v>
      </c>
      <c r="Q45" s="227">
        <v>179</v>
      </c>
      <c r="R45" s="227">
        <v>258</v>
      </c>
      <c r="S45" s="227">
        <v>0</v>
      </c>
      <c r="T45" s="227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227">
        <v>0</v>
      </c>
      <c r="AB45" s="227">
        <v>79</v>
      </c>
      <c r="AC45" s="227">
        <v>179</v>
      </c>
      <c r="AD45" s="227">
        <v>258</v>
      </c>
      <c r="AE45" s="227">
        <v>0</v>
      </c>
      <c r="AF45" s="227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27">
        <v>0</v>
      </c>
      <c r="AN45" s="27">
        <v>79</v>
      </c>
      <c r="AO45" s="27">
        <v>179</v>
      </c>
      <c r="AP45" s="27">
        <v>258</v>
      </c>
      <c r="AQ45" s="27">
        <v>0</v>
      </c>
      <c r="AR45" s="27">
        <v>0</v>
      </c>
    </row>
    <row r="46" spans="1:44" ht="37.5" x14ac:dyDescent="0.25">
      <c r="A46" s="227">
        <v>26</v>
      </c>
      <c r="B46" s="227" t="s">
        <v>723</v>
      </c>
      <c r="C46" s="227" t="s">
        <v>539</v>
      </c>
      <c r="D46" s="227" t="s">
        <v>657</v>
      </c>
      <c r="E46" s="227" t="s">
        <v>288</v>
      </c>
      <c r="F46" s="227"/>
      <c r="G46" s="227"/>
      <c r="H46" s="60"/>
      <c r="I46" s="227"/>
      <c r="J46" s="227"/>
      <c r="K46" s="227">
        <v>312</v>
      </c>
      <c r="L46" s="227">
        <v>904</v>
      </c>
      <c r="M46" s="227"/>
      <c r="N46" s="227" t="s">
        <v>724</v>
      </c>
      <c r="O46" s="227">
        <v>86</v>
      </c>
      <c r="P46" s="227">
        <v>226</v>
      </c>
      <c r="Q46" s="227">
        <v>592</v>
      </c>
      <c r="R46" s="227">
        <v>904</v>
      </c>
      <c r="S46" s="227">
        <v>0</v>
      </c>
      <c r="T46" s="227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227">
        <v>86</v>
      </c>
      <c r="AB46" s="227">
        <v>226</v>
      </c>
      <c r="AC46" s="227">
        <v>592</v>
      </c>
      <c r="AD46" s="227">
        <v>904</v>
      </c>
      <c r="AE46" s="227">
        <v>0</v>
      </c>
      <c r="AF46" s="227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27">
        <v>86</v>
      </c>
      <c r="AN46" s="27">
        <v>226</v>
      </c>
      <c r="AO46" s="27">
        <v>592</v>
      </c>
      <c r="AP46" s="27">
        <v>904</v>
      </c>
      <c r="AQ46" s="27">
        <v>0</v>
      </c>
      <c r="AR46" s="27">
        <v>0</v>
      </c>
    </row>
    <row r="47" spans="1:44" ht="56.25" x14ac:dyDescent="0.25">
      <c r="A47" s="227">
        <v>27</v>
      </c>
      <c r="B47" s="227" t="s">
        <v>725</v>
      </c>
      <c r="C47" s="227" t="s">
        <v>726</v>
      </c>
      <c r="D47" s="227" t="s">
        <v>727</v>
      </c>
      <c r="E47" s="227" t="s">
        <v>288</v>
      </c>
      <c r="F47" s="227"/>
      <c r="G47" s="227"/>
      <c r="H47" s="60"/>
      <c r="I47" s="227"/>
      <c r="J47" s="227"/>
      <c r="K47" s="227">
        <v>235</v>
      </c>
      <c r="L47" s="227">
        <v>792</v>
      </c>
      <c r="M47" s="227">
        <v>442</v>
      </c>
      <c r="N47" s="227" t="s">
        <v>728</v>
      </c>
      <c r="O47" s="227">
        <v>0</v>
      </c>
      <c r="P47" s="227">
        <v>234</v>
      </c>
      <c r="Q47" s="227">
        <v>558</v>
      </c>
      <c r="R47" s="227">
        <v>792</v>
      </c>
      <c r="S47" s="227">
        <v>442</v>
      </c>
      <c r="T47" s="227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227">
        <v>0</v>
      </c>
      <c r="AB47" s="227">
        <v>234</v>
      </c>
      <c r="AC47" s="227">
        <v>558</v>
      </c>
      <c r="AD47" s="227">
        <v>792</v>
      </c>
      <c r="AE47" s="227">
        <v>442</v>
      </c>
      <c r="AF47" s="227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27">
        <v>0</v>
      </c>
      <c r="AN47" s="27">
        <v>234</v>
      </c>
      <c r="AO47" s="27">
        <v>558</v>
      </c>
      <c r="AP47" s="27">
        <v>792</v>
      </c>
      <c r="AQ47" s="27">
        <v>442</v>
      </c>
      <c r="AR47" s="27">
        <v>0</v>
      </c>
    </row>
    <row r="48" spans="1:44" ht="37.5" x14ac:dyDescent="0.25">
      <c r="A48" s="227">
        <v>28</v>
      </c>
      <c r="B48" s="227" t="s">
        <v>729</v>
      </c>
      <c r="C48" s="227" t="s">
        <v>730</v>
      </c>
      <c r="D48" s="227" t="s">
        <v>657</v>
      </c>
      <c r="E48" s="227" t="s">
        <v>731</v>
      </c>
      <c r="F48" s="227"/>
      <c r="G48" s="227"/>
      <c r="H48" s="60"/>
      <c r="I48" s="227"/>
      <c r="J48" s="227"/>
      <c r="K48" s="227">
        <v>173</v>
      </c>
      <c r="L48" s="227">
        <v>898</v>
      </c>
      <c r="M48" s="227">
        <v>82</v>
      </c>
      <c r="N48" s="227" t="s">
        <v>732</v>
      </c>
      <c r="O48" s="227">
        <v>0</v>
      </c>
      <c r="P48" s="227">
        <v>173</v>
      </c>
      <c r="Q48" s="227">
        <v>723</v>
      </c>
      <c r="R48" s="227">
        <v>896</v>
      </c>
      <c r="S48" s="227">
        <v>82</v>
      </c>
      <c r="T48" s="227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227">
        <v>0</v>
      </c>
      <c r="AB48" s="227">
        <v>173</v>
      </c>
      <c r="AC48" s="227">
        <v>723</v>
      </c>
      <c r="AD48" s="227">
        <v>896</v>
      </c>
      <c r="AE48" s="227">
        <v>82</v>
      </c>
      <c r="AF48" s="227">
        <v>0</v>
      </c>
      <c r="AG48" s="58">
        <v>0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27">
        <v>0</v>
      </c>
      <c r="AN48" s="27">
        <v>173</v>
      </c>
      <c r="AO48" s="27">
        <v>723</v>
      </c>
      <c r="AP48" s="27">
        <v>896</v>
      </c>
      <c r="AQ48" s="27">
        <v>82</v>
      </c>
      <c r="AR48" s="27">
        <v>0</v>
      </c>
    </row>
    <row r="49" spans="1:44" ht="37.5" x14ac:dyDescent="0.25">
      <c r="A49" s="227">
        <v>29</v>
      </c>
      <c r="B49" s="227" t="s">
        <v>733</v>
      </c>
      <c r="C49" s="227" t="s">
        <v>734</v>
      </c>
      <c r="D49" s="227" t="s">
        <v>657</v>
      </c>
      <c r="E49" s="227" t="s">
        <v>731</v>
      </c>
      <c r="F49" s="227"/>
      <c r="G49" s="227"/>
      <c r="H49" s="60"/>
      <c r="I49" s="227"/>
      <c r="J49" s="227"/>
      <c r="K49" s="227">
        <v>3356</v>
      </c>
      <c r="L49" s="227">
        <v>3356</v>
      </c>
      <c r="M49" s="227">
        <v>4174</v>
      </c>
      <c r="N49" s="227" t="s">
        <v>735</v>
      </c>
      <c r="O49" s="227">
        <v>2049</v>
      </c>
      <c r="P49" s="227">
        <v>1285</v>
      </c>
      <c r="Q49" s="227">
        <v>0</v>
      </c>
      <c r="R49" s="227">
        <v>3334</v>
      </c>
      <c r="S49" s="227">
        <v>4174</v>
      </c>
      <c r="T49" s="227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227">
        <v>2049</v>
      </c>
      <c r="AB49" s="227">
        <v>1285</v>
      </c>
      <c r="AC49" s="227">
        <v>0</v>
      </c>
      <c r="AD49" s="227">
        <v>3334</v>
      </c>
      <c r="AE49" s="227">
        <v>4174</v>
      </c>
      <c r="AF49" s="227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27">
        <v>2049</v>
      </c>
      <c r="AN49" s="27">
        <v>1285</v>
      </c>
      <c r="AO49" s="27">
        <v>0</v>
      </c>
      <c r="AP49" s="27">
        <v>3334</v>
      </c>
      <c r="AQ49" s="27">
        <v>4174</v>
      </c>
      <c r="AR49" s="27">
        <v>0</v>
      </c>
    </row>
    <row r="50" spans="1:44" ht="37.5" x14ac:dyDescent="0.25">
      <c r="A50" s="227">
        <v>30</v>
      </c>
      <c r="B50" s="227" t="s">
        <v>733</v>
      </c>
      <c r="C50" s="227" t="s">
        <v>730</v>
      </c>
      <c r="D50" s="227" t="s">
        <v>710</v>
      </c>
      <c r="E50" s="227" t="s">
        <v>731</v>
      </c>
      <c r="F50" s="227"/>
      <c r="G50" s="227"/>
      <c r="H50" s="60"/>
      <c r="I50" s="227"/>
      <c r="J50" s="227"/>
      <c r="K50" s="227">
        <v>0</v>
      </c>
      <c r="L50" s="227">
        <v>155</v>
      </c>
      <c r="M50" s="227">
        <v>0</v>
      </c>
      <c r="N50" s="227" t="s">
        <v>735</v>
      </c>
      <c r="O50" s="227">
        <v>0</v>
      </c>
      <c r="P50" s="227">
        <v>0</v>
      </c>
      <c r="Q50" s="227">
        <v>155</v>
      </c>
      <c r="R50" s="227">
        <v>155</v>
      </c>
      <c r="S50" s="227">
        <v>0</v>
      </c>
      <c r="T50" s="227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227">
        <v>0</v>
      </c>
      <c r="AB50" s="227">
        <v>0</v>
      </c>
      <c r="AC50" s="227">
        <v>155</v>
      </c>
      <c r="AD50" s="227">
        <v>155</v>
      </c>
      <c r="AE50" s="227">
        <v>0</v>
      </c>
      <c r="AF50" s="227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0</v>
      </c>
      <c r="AM50" s="27">
        <v>0</v>
      </c>
      <c r="AN50" s="27">
        <v>0</v>
      </c>
      <c r="AO50" s="27">
        <v>155</v>
      </c>
      <c r="AP50" s="27">
        <v>155</v>
      </c>
      <c r="AQ50" s="27">
        <v>0</v>
      </c>
      <c r="AR50" s="27">
        <v>0</v>
      </c>
    </row>
    <row r="51" spans="1:44" ht="75" x14ac:dyDescent="0.25">
      <c r="A51" s="227">
        <v>31</v>
      </c>
      <c r="B51" s="227" t="s">
        <v>736</v>
      </c>
      <c r="C51" s="227" t="s">
        <v>737</v>
      </c>
      <c r="D51" s="227" t="s">
        <v>657</v>
      </c>
      <c r="E51" s="227" t="s">
        <v>39</v>
      </c>
      <c r="F51" s="227"/>
      <c r="G51" s="227"/>
      <c r="H51" s="60"/>
      <c r="I51" s="227"/>
      <c r="J51" s="227"/>
      <c r="K51" s="227">
        <v>162</v>
      </c>
      <c r="L51" s="227">
        <v>714</v>
      </c>
      <c r="M51" s="227">
        <v>438</v>
      </c>
      <c r="N51" s="227" t="s">
        <v>738</v>
      </c>
      <c r="O51" s="227">
        <v>0</v>
      </c>
      <c r="P51" s="227">
        <v>162</v>
      </c>
      <c r="Q51" s="227">
        <v>552</v>
      </c>
      <c r="R51" s="227">
        <v>714</v>
      </c>
      <c r="S51" s="227">
        <v>438</v>
      </c>
      <c r="T51" s="227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227">
        <v>0</v>
      </c>
      <c r="AB51" s="227">
        <v>162</v>
      </c>
      <c r="AC51" s="227">
        <v>552</v>
      </c>
      <c r="AD51" s="227">
        <v>714</v>
      </c>
      <c r="AE51" s="227">
        <v>438</v>
      </c>
      <c r="AF51" s="227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27">
        <v>0</v>
      </c>
      <c r="AN51" s="27">
        <v>162</v>
      </c>
      <c r="AO51" s="27">
        <v>552</v>
      </c>
      <c r="AP51" s="27">
        <v>714</v>
      </c>
      <c r="AQ51" s="27">
        <v>438</v>
      </c>
      <c r="AR51" s="27">
        <v>0</v>
      </c>
    </row>
    <row r="52" spans="1:44" ht="37.5" x14ac:dyDescent="0.25">
      <c r="A52" s="227">
        <v>32</v>
      </c>
      <c r="B52" s="227" t="s">
        <v>739</v>
      </c>
      <c r="C52" s="227" t="s">
        <v>740</v>
      </c>
      <c r="D52" s="227" t="s">
        <v>657</v>
      </c>
      <c r="E52" s="227" t="s">
        <v>39</v>
      </c>
      <c r="F52" s="227"/>
      <c r="G52" s="227"/>
      <c r="H52" s="60"/>
      <c r="I52" s="227"/>
      <c r="J52" s="227"/>
      <c r="K52" s="227">
        <v>8719</v>
      </c>
      <c r="L52" s="227">
        <v>10707</v>
      </c>
      <c r="M52" s="227">
        <v>0</v>
      </c>
      <c r="N52" s="227" t="s">
        <v>741</v>
      </c>
      <c r="O52" s="227">
        <v>0</v>
      </c>
      <c r="P52" s="227">
        <v>8719</v>
      </c>
      <c r="Q52" s="227">
        <v>1988</v>
      </c>
      <c r="R52" s="227">
        <v>10707</v>
      </c>
      <c r="S52" s="227">
        <v>0</v>
      </c>
      <c r="T52" s="227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A52" s="227">
        <v>0</v>
      </c>
      <c r="AB52" s="227">
        <v>8719</v>
      </c>
      <c r="AC52" s="227">
        <v>1988</v>
      </c>
      <c r="AD52" s="227">
        <v>10707</v>
      </c>
      <c r="AE52" s="227">
        <v>0</v>
      </c>
      <c r="AF52" s="227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>
        <v>0</v>
      </c>
      <c r="AM52" s="27">
        <v>0</v>
      </c>
      <c r="AN52" s="27">
        <v>8719</v>
      </c>
      <c r="AO52" s="27">
        <v>1988</v>
      </c>
      <c r="AP52" s="27">
        <v>10707</v>
      </c>
      <c r="AQ52" s="27">
        <v>0</v>
      </c>
      <c r="AR52" s="27">
        <v>0</v>
      </c>
    </row>
    <row r="53" spans="1:44" ht="37.5" x14ac:dyDescent="0.25">
      <c r="A53" s="227">
        <v>33</v>
      </c>
      <c r="B53" s="227" t="s">
        <v>742</v>
      </c>
      <c r="C53" s="227" t="s">
        <v>743</v>
      </c>
      <c r="D53" s="227" t="s">
        <v>657</v>
      </c>
      <c r="E53" s="227" t="s">
        <v>220</v>
      </c>
      <c r="F53" s="227"/>
      <c r="G53" s="227"/>
      <c r="H53" s="60"/>
      <c r="I53" s="227"/>
      <c r="J53" s="227"/>
      <c r="K53" s="227">
        <v>994</v>
      </c>
      <c r="L53" s="227">
        <v>3075</v>
      </c>
      <c r="M53" s="227">
        <v>353</v>
      </c>
      <c r="N53" s="227" t="s">
        <v>744</v>
      </c>
      <c r="O53" s="227">
        <v>0</v>
      </c>
      <c r="P53" s="227">
        <v>977</v>
      </c>
      <c r="Q53" s="227">
        <v>2081</v>
      </c>
      <c r="R53" s="227">
        <v>3058</v>
      </c>
      <c r="S53" s="227">
        <v>353</v>
      </c>
      <c r="T53" s="227">
        <v>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227">
        <v>0</v>
      </c>
      <c r="AB53" s="227">
        <v>977</v>
      </c>
      <c r="AC53" s="227">
        <v>2081</v>
      </c>
      <c r="AD53" s="227">
        <v>3058</v>
      </c>
      <c r="AE53" s="227">
        <v>353</v>
      </c>
      <c r="AF53" s="227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27">
        <v>0</v>
      </c>
      <c r="AN53" s="27">
        <v>977</v>
      </c>
      <c r="AO53" s="27">
        <v>2081</v>
      </c>
      <c r="AP53" s="27">
        <v>3058</v>
      </c>
      <c r="AQ53" s="27">
        <v>353</v>
      </c>
      <c r="AR53" s="27">
        <v>0</v>
      </c>
    </row>
    <row r="54" spans="1:44" ht="75" x14ac:dyDescent="0.25">
      <c r="A54" s="227">
        <v>34</v>
      </c>
      <c r="B54" s="227" t="s">
        <v>745</v>
      </c>
      <c r="C54" s="227" t="s">
        <v>746</v>
      </c>
      <c r="D54" s="227" t="s">
        <v>682</v>
      </c>
      <c r="E54" s="227" t="s">
        <v>121</v>
      </c>
      <c r="F54" s="227"/>
      <c r="G54" s="227"/>
      <c r="H54" s="60"/>
      <c r="I54" s="227"/>
      <c r="J54" s="227"/>
      <c r="K54" s="227">
        <v>386</v>
      </c>
      <c r="L54" s="227">
        <v>944</v>
      </c>
      <c r="M54" s="227">
        <v>0</v>
      </c>
      <c r="N54" s="227" t="s">
        <v>747</v>
      </c>
      <c r="O54" s="227">
        <v>106</v>
      </c>
      <c r="P54" s="227">
        <v>219</v>
      </c>
      <c r="Q54" s="227">
        <v>559</v>
      </c>
      <c r="R54" s="227">
        <v>884</v>
      </c>
      <c r="S54" s="227">
        <v>0</v>
      </c>
      <c r="T54" s="227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227">
        <v>106</v>
      </c>
      <c r="AB54" s="227">
        <v>219</v>
      </c>
      <c r="AC54" s="227">
        <v>559</v>
      </c>
      <c r="AD54" s="227">
        <v>884</v>
      </c>
      <c r="AE54" s="227">
        <v>0</v>
      </c>
      <c r="AF54" s="227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27">
        <v>106</v>
      </c>
      <c r="AN54" s="27">
        <v>219</v>
      </c>
      <c r="AO54" s="27">
        <v>559</v>
      </c>
      <c r="AP54" s="27">
        <v>884</v>
      </c>
      <c r="AQ54" s="27">
        <v>0</v>
      </c>
      <c r="AR54" s="27">
        <v>0</v>
      </c>
    </row>
    <row r="55" spans="1:44" ht="56.25" x14ac:dyDescent="0.25">
      <c r="A55" s="227">
        <v>35</v>
      </c>
      <c r="B55" s="227" t="s">
        <v>748</v>
      </c>
      <c r="C55" s="227" t="s">
        <v>749</v>
      </c>
      <c r="D55" s="227" t="s">
        <v>657</v>
      </c>
      <c r="E55" s="227" t="s">
        <v>121</v>
      </c>
      <c r="F55" s="227"/>
      <c r="G55" s="227"/>
      <c r="H55" s="60"/>
      <c r="I55" s="227"/>
      <c r="J55" s="227"/>
      <c r="K55" s="227">
        <v>0</v>
      </c>
      <c r="L55" s="227">
        <v>0</v>
      </c>
      <c r="M55" s="227">
        <v>1980</v>
      </c>
      <c r="N55" s="227" t="s">
        <v>750</v>
      </c>
      <c r="O55" s="227">
        <v>0</v>
      </c>
      <c r="P55" s="227">
        <v>0</v>
      </c>
      <c r="Q55" s="227">
        <v>0</v>
      </c>
      <c r="R55" s="227">
        <v>0</v>
      </c>
      <c r="S55" s="227">
        <v>1964</v>
      </c>
      <c r="T55" s="227">
        <v>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A55" s="227">
        <v>0</v>
      </c>
      <c r="AB55" s="227">
        <v>0</v>
      </c>
      <c r="AC55" s="227">
        <v>0</v>
      </c>
      <c r="AD55" s="227">
        <v>0</v>
      </c>
      <c r="AE55" s="227">
        <v>1964</v>
      </c>
      <c r="AF55" s="27">
        <v>0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1964</v>
      </c>
      <c r="AR55" s="27">
        <v>0</v>
      </c>
    </row>
    <row r="56" spans="1:44" ht="37.5" x14ac:dyDescent="0.25">
      <c r="A56" s="227">
        <v>36</v>
      </c>
      <c r="B56" s="227" t="s">
        <v>751</v>
      </c>
      <c r="C56" s="227" t="s">
        <v>752</v>
      </c>
      <c r="D56" s="227" t="s">
        <v>657</v>
      </c>
      <c r="E56" s="227" t="s">
        <v>121</v>
      </c>
      <c r="F56" s="227"/>
      <c r="G56" s="227"/>
      <c r="H56" s="60"/>
      <c r="I56" s="227"/>
      <c r="J56" s="227"/>
      <c r="K56" s="227">
        <v>374</v>
      </c>
      <c r="L56" s="227">
        <v>1112</v>
      </c>
      <c r="M56" s="227">
        <v>0</v>
      </c>
      <c r="N56" s="227" t="s">
        <v>753</v>
      </c>
      <c r="O56" s="227">
        <v>0</v>
      </c>
      <c r="P56" s="227">
        <v>374</v>
      </c>
      <c r="Q56" s="227">
        <v>738</v>
      </c>
      <c r="R56" s="227">
        <v>1112</v>
      </c>
      <c r="S56" s="227">
        <v>0</v>
      </c>
      <c r="T56" s="227">
        <v>0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A56" s="227">
        <v>0</v>
      </c>
      <c r="AB56" s="227">
        <v>374</v>
      </c>
      <c r="AC56" s="227">
        <v>738</v>
      </c>
      <c r="AD56" s="227">
        <v>1112</v>
      </c>
      <c r="AE56" s="227">
        <v>0</v>
      </c>
      <c r="AF56" s="27">
        <v>0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27">
        <v>0</v>
      </c>
      <c r="AN56" s="27">
        <v>374</v>
      </c>
      <c r="AO56" s="27">
        <v>738</v>
      </c>
      <c r="AP56" s="27">
        <v>1112</v>
      </c>
      <c r="AQ56" s="27">
        <v>0</v>
      </c>
      <c r="AR56" s="27">
        <v>0</v>
      </c>
    </row>
    <row r="57" spans="1:44" ht="37.5" x14ac:dyDescent="0.25">
      <c r="A57" s="227">
        <v>37</v>
      </c>
      <c r="B57" s="227" t="s">
        <v>754</v>
      </c>
      <c r="C57" s="227" t="s">
        <v>142</v>
      </c>
      <c r="D57" s="227" t="s">
        <v>657</v>
      </c>
      <c r="E57" s="227" t="s">
        <v>121</v>
      </c>
      <c r="F57" s="227"/>
      <c r="G57" s="227"/>
      <c r="H57" s="60"/>
      <c r="I57" s="227"/>
      <c r="J57" s="227"/>
      <c r="K57" s="227">
        <v>136</v>
      </c>
      <c r="L57" s="227">
        <v>582</v>
      </c>
      <c r="M57" s="227">
        <v>206</v>
      </c>
      <c r="N57" s="227" t="s">
        <v>755</v>
      </c>
      <c r="O57" s="227">
        <v>0</v>
      </c>
      <c r="P57" s="227">
        <v>136</v>
      </c>
      <c r="Q57" s="227">
        <v>446</v>
      </c>
      <c r="R57" s="227">
        <v>582</v>
      </c>
      <c r="S57" s="227">
        <v>206</v>
      </c>
      <c r="T57" s="227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227">
        <v>0</v>
      </c>
      <c r="AB57" s="227">
        <v>136</v>
      </c>
      <c r="AC57" s="227">
        <v>446</v>
      </c>
      <c r="AD57" s="227">
        <v>582</v>
      </c>
      <c r="AE57" s="227">
        <v>206</v>
      </c>
      <c r="AF57" s="27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58">
        <v>0</v>
      </c>
      <c r="AM57" s="27">
        <v>0</v>
      </c>
      <c r="AN57" s="27">
        <v>136</v>
      </c>
      <c r="AO57" s="27">
        <v>446</v>
      </c>
      <c r="AP57" s="27">
        <v>582</v>
      </c>
      <c r="AQ57" s="27">
        <v>206</v>
      </c>
      <c r="AR57" s="27">
        <v>0</v>
      </c>
    </row>
    <row r="58" spans="1:44" ht="37.5" x14ac:dyDescent="0.25">
      <c r="A58" s="227">
        <v>38</v>
      </c>
      <c r="B58" s="227" t="s">
        <v>756</v>
      </c>
      <c r="C58" s="227" t="s">
        <v>142</v>
      </c>
      <c r="D58" s="227" t="s">
        <v>710</v>
      </c>
      <c r="E58" s="227" t="s">
        <v>121</v>
      </c>
      <c r="F58" s="227"/>
      <c r="G58" s="227"/>
      <c r="H58" s="60"/>
      <c r="I58" s="227"/>
      <c r="J58" s="227"/>
      <c r="K58" s="227">
        <v>428</v>
      </c>
      <c r="L58" s="227">
        <v>1171</v>
      </c>
      <c r="M58" s="227">
        <v>913</v>
      </c>
      <c r="N58" s="227" t="s">
        <v>753</v>
      </c>
      <c r="O58" s="227">
        <v>0</v>
      </c>
      <c r="P58" s="227">
        <v>426</v>
      </c>
      <c r="Q58" s="227">
        <v>743</v>
      </c>
      <c r="R58" s="227">
        <v>1169</v>
      </c>
      <c r="S58" s="227">
        <v>913</v>
      </c>
      <c r="T58" s="227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227">
        <v>0</v>
      </c>
      <c r="AB58" s="227">
        <v>426</v>
      </c>
      <c r="AC58" s="227">
        <v>743</v>
      </c>
      <c r="AD58" s="227">
        <v>1169</v>
      </c>
      <c r="AE58" s="227">
        <v>913</v>
      </c>
      <c r="AF58" s="27">
        <v>0</v>
      </c>
      <c r="AG58" s="58">
        <v>0</v>
      </c>
      <c r="AH58" s="58">
        <v>0</v>
      </c>
      <c r="AI58" s="58">
        <v>0</v>
      </c>
      <c r="AJ58" s="58">
        <v>0</v>
      </c>
      <c r="AK58" s="58">
        <v>0</v>
      </c>
      <c r="AL58" s="58">
        <v>0</v>
      </c>
      <c r="AM58" s="27">
        <v>0</v>
      </c>
      <c r="AN58" s="27">
        <v>426</v>
      </c>
      <c r="AO58" s="27">
        <v>743</v>
      </c>
      <c r="AP58" s="27">
        <v>1169</v>
      </c>
      <c r="AQ58" s="27">
        <v>913</v>
      </c>
      <c r="AR58" s="27">
        <v>0</v>
      </c>
    </row>
    <row r="59" spans="1:44" x14ac:dyDescent="0.25">
      <c r="A59" s="227">
        <v>39</v>
      </c>
      <c r="B59" s="227" t="s">
        <v>757</v>
      </c>
      <c r="C59" s="227" t="s">
        <v>758</v>
      </c>
      <c r="D59" s="227" t="s">
        <v>657</v>
      </c>
      <c r="E59" s="227" t="s">
        <v>146</v>
      </c>
      <c r="F59" s="227"/>
      <c r="G59" s="227"/>
      <c r="H59" s="60"/>
      <c r="I59" s="227"/>
      <c r="J59" s="227"/>
      <c r="K59" s="227">
        <v>449</v>
      </c>
      <c r="L59" s="227">
        <v>1190</v>
      </c>
      <c r="M59" s="227">
        <v>0</v>
      </c>
      <c r="N59" s="227" t="s">
        <v>759</v>
      </c>
      <c r="O59" s="227">
        <v>0</v>
      </c>
      <c r="P59" s="227">
        <v>270</v>
      </c>
      <c r="Q59" s="227">
        <v>742</v>
      </c>
      <c r="R59" s="227">
        <v>1012</v>
      </c>
      <c r="S59" s="227">
        <v>0</v>
      </c>
      <c r="T59" s="227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  <c r="AA59" s="227">
        <v>0</v>
      </c>
      <c r="AB59" s="227">
        <v>270</v>
      </c>
      <c r="AC59" s="227">
        <v>742</v>
      </c>
      <c r="AD59" s="227">
        <v>1012</v>
      </c>
      <c r="AE59" s="227">
        <v>0</v>
      </c>
      <c r="AF59" s="27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58">
        <v>0</v>
      </c>
      <c r="AM59" s="27">
        <v>0</v>
      </c>
      <c r="AN59" s="27">
        <v>270</v>
      </c>
      <c r="AO59" s="27">
        <v>742</v>
      </c>
      <c r="AP59" s="27">
        <v>1012</v>
      </c>
      <c r="AQ59" s="27">
        <v>0</v>
      </c>
      <c r="AR59" s="27">
        <v>0</v>
      </c>
    </row>
    <row r="60" spans="1:44" ht="37.5" x14ac:dyDescent="0.25">
      <c r="A60" s="227">
        <v>40</v>
      </c>
      <c r="B60" s="227" t="s">
        <v>760</v>
      </c>
      <c r="C60" s="227" t="s">
        <v>761</v>
      </c>
      <c r="D60" s="227" t="s">
        <v>657</v>
      </c>
      <c r="E60" s="227" t="s">
        <v>146</v>
      </c>
      <c r="F60" s="227"/>
      <c r="G60" s="227"/>
      <c r="H60" s="60"/>
      <c r="I60" s="227"/>
      <c r="J60" s="227"/>
      <c r="K60" s="227">
        <v>1206</v>
      </c>
      <c r="L60" s="227">
        <v>5125</v>
      </c>
      <c r="M60" s="227">
        <v>922</v>
      </c>
      <c r="N60" s="227" t="s">
        <v>762</v>
      </c>
      <c r="O60" s="227">
        <v>0</v>
      </c>
      <c r="P60" s="227">
        <v>1206</v>
      </c>
      <c r="Q60" s="227">
        <v>3919</v>
      </c>
      <c r="R60" s="227">
        <v>5125</v>
      </c>
      <c r="S60" s="227">
        <v>922</v>
      </c>
      <c r="T60" s="227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227">
        <v>0</v>
      </c>
      <c r="AB60" s="227">
        <v>1206</v>
      </c>
      <c r="AC60" s="227">
        <v>3919</v>
      </c>
      <c r="AD60" s="227">
        <v>5125</v>
      </c>
      <c r="AE60" s="227">
        <v>922</v>
      </c>
      <c r="AF60" s="27">
        <v>0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27">
        <v>0</v>
      </c>
      <c r="AN60" s="27">
        <v>1206</v>
      </c>
      <c r="AO60" s="27">
        <v>3919</v>
      </c>
      <c r="AP60" s="27">
        <v>5125</v>
      </c>
      <c r="AQ60" s="27">
        <v>922</v>
      </c>
      <c r="AR60" s="27">
        <v>0</v>
      </c>
    </row>
    <row r="61" spans="1:44" x14ac:dyDescent="0.25">
      <c r="A61" s="227">
        <v>41</v>
      </c>
      <c r="B61" s="227" t="s">
        <v>763</v>
      </c>
      <c r="C61" s="227" t="s">
        <v>145</v>
      </c>
      <c r="D61" s="227" t="s">
        <v>682</v>
      </c>
      <c r="E61" s="227" t="s">
        <v>146</v>
      </c>
      <c r="F61" s="227"/>
      <c r="G61" s="227"/>
      <c r="H61" s="60"/>
      <c r="I61" s="227"/>
      <c r="J61" s="227"/>
      <c r="K61" s="227">
        <v>583</v>
      </c>
      <c r="L61" s="227">
        <v>583</v>
      </c>
      <c r="M61" s="227">
        <v>0</v>
      </c>
      <c r="N61" s="227" t="s">
        <v>764</v>
      </c>
      <c r="O61" s="227">
        <v>344</v>
      </c>
      <c r="P61" s="227">
        <v>239</v>
      </c>
      <c r="Q61" s="227">
        <v>0</v>
      </c>
      <c r="R61" s="227">
        <v>583</v>
      </c>
      <c r="S61" s="227">
        <v>0</v>
      </c>
      <c r="T61" s="227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227">
        <v>344</v>
      </c>
      <c r="AB61" s="227">
        <v>239</v>
      </c>
      <c r="AC61" s="227">
        <v>0</v>
      </c>
      <c r="AD61" s="227">
        <v>583</v>
      </c>
      <c r="AE61" s="227">
        <v>0</v>
      </c>
      <c r="AF61" s="27">
        <v>0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M61" s="27">
        <v>344</v>
      </c>
      <c r="AN61" s="27">
        <v>239</v>
      </c>
      <c r="AO61" s="27">
        <v>0</v>
      </c>
      <c r="AP61" s="27">
        <v>583</v>
      </c>
      <c r="AQ61" s="27">
        <v>0</v>
      </c>
      <c r="AR61" s="27">
        <v>0</v>
      </c>
    </row>
    <row r="62" spans="1:44" ht="37.5" x14ac:dyDescent="0.25">
      <c r="A62" s="227">
        <v>42</v>
      </c>
      <c r="B62" s="227" t="s">
        <v>765</v>
      </c>
      <c r="C62" s="227" t="s">
        <v>518</v>
      </c>
      <c r="D62" s="227" t="s">
        <v>682</v>
      </c>
      <c r="E62" s="227" t="s">
        <v>519</v>
      </c>
      <c r="F62" s="227"/>
      <c r="G62" s="227"/>
      <c r="H62" s="60"/>
      <c r="I62" s="227"/>
      <c r="J62" s="227"/>
      <c r="K62" s="227">
        <v>22</v>
      </c>
      <c r="L62" s="227">
        <v>159</v>
      </c>
      <c r="M62" s="227">
        <v>0</v>
      </c>
      <c r="N62" s="227" t="s">
        <v>766</v>
      </c>
      <c r="O62" s="227">
        <v>0</v>
      </c>
      <c r="P62" s="227">
        <v>20</v>
      </c>
      <c r="Q62" s="227">
        <v>132</v>
      </c>
      <c r="R62" s="227">
        <v>152</v>
      </c>
      <c r="S62" s="227">
        <v>0</v>
      </c>
      <c r="T62" s="227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227">
        <v>0</v>
      </c>
      <c r="AB62" s="227">
        <v>20</v>
      </c>
      <c r="AC62" s="227">
        <v>132</v>
      </c>
      <c r="AD62" s="227">
        <v>152</v>
      </c>
      <c r="AE62" s="227">
        <v>0</v>
      </c>
      <c r="AF62" s="27">
        <v>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  <c r="AL62" s="58">
        <v>0</v>
      </c>
      <c r="AM62" s="27">
        <v>0</v>
      </c>
      <c r="AN62" s="27">
        <v>20</v>
      </c>
      <c r="AO62" s="27">
        <v>132</v>
      </c>
      <c r="AP62" s="27">
        <v>152</v>
      </c>
      <c r="AQ62" s="27">
        <v>0</v>
      </c>
      <c r="AR62" s="27">
        <v>0</v>
      </c>
    </row>
    <row r="63" spans="1:44" ht="37.5" x14ac:dyDescent="0.25">
      <c r="A63" s="227">
        <v>43</v>
      </c>
      <c r="B63" s="227" t="s">
        <v>767</v>
      </c>
      <c r="C63" s="227" t="s">
        <v>768</v>
      </c>
      <c r="D63" s="227" t="s">
        <v>682</v>
      </c>
      <c r="E63" s="227" t="s">
        <v>519</v>
      </c>
      <c r="F63" s="227"/>
      <c r="G63" s="227"/>
      <c r="H63" s="60"/>
      <c r="I63" s="227"/>
      <c r="J63" s="227"/>
      <c r="K63" s="227">
        <v>305</v>
      </c>
      <c r="L63" s="227">
        <v>1270</v>
      </c>
      <c r="M63" s="227">
        <v>1704</v>
      </c>
      <c r="N63" s="227" t="s">
        <v>769</v>
      </c>
      <c r="O63" s="227">
        <v>0</v>
      </c>
      <c r="P63" s="227">
        <v>305</v>
      </c>
      <c r="Q63" s="227">
        <v>965</v>
      </c>
      <c r="R63" s="227">
        <v>1270</v>
      </c>
      <c r="S63" s="227">
        <v>1704</v>
      </c>
      <c r="T63" s="227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227">
        <v>0</v>
      </c>
      <c r="AB63" s="227">
        <v>305</v>
      </c>
      <c r="AC63" s="227">
        <v>965</v>
      </c>
      <c r="AD63" s="227">
        <v>1270</v>
      </c>
      <c r="AE63" s="227">
        <v>1704</v>
      </c>
      <c r="AF63" s="27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27">
        <v>0</v>
      </c>
      <c r="AN63" s="27">
        <v>305</v>
      </c>
      <c r="AO63" s="27">
        <v>965</v>
      </c>
      <c r="AP63" s="27">
        <v>1270</v>
      </c>
      <c r="AQ63" s="27">
        <v>1704</v>
      </c>
      <c r="AR63" s="27">
        <v>0</v>
      </c>
    </row>
    <row r="64" spans="1:44" ht="37.5" x14ac:dyDescent="0.25">
      <c r="A64" s="227">
        <v>44</v>
      </c>
      <c r="B64" s="227" t="s">
        <v>767</v>
      </c>
      <c r="C64" s="227" t="s">
        <v>768</v>
      </c>
      <c r="D64" s="227" t="s">
        <v>710</v>
      </c>
      <c r="E64" s="227" t="s">
        <v>519</v>
      </c>
      <c r="F64" s="227"/>
      <c r="G64" s="227"/>
      <c r="H64" s="60"/>
      <c r="I64" s="227"/>
      <c r="J64" s="227"/>
      <c r="K64" s="227">
        <v>567</v>
      </c>
      <c r="L64" s="227">
        <v>884</v>
      </c>
      <c r="M64" s="227">
        <v>406</v>
      </c>
      <c r="N64" s="227" t="s">
        <v>769</v>
      </c>
      <c r="O64" s="227">
        <v>159</v>
      </c>
      <c r="P64" s="227">
        <v>408</v>
      </c>
      <c r="Q64" s="227">
        <v>317</v>
      </c>
      <c r="R64" s="227">
        <v>884</v>
      </c>
      <c r="S64" s="227">
        <v>406</v>
      </c>
      <c r="T64" s="227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227">
        <v>159</v>
      </c>
      <c r="AB64" s="227">
        <v>408</v>
      </c>
      <c r="AC64" s="227">
        <v>317</v>
      </c>
      <c r="AD64" s="227">
        <v>884</v>
      </c>
      <c r="AE64" s="227">
        <v>406</v>
      </c>
      <c r="AF64" s="27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0</v>
      </c>
      <c r="AM64" s="27">
        <v>159</v>
      </c>
      <c r="AN64" s="27">
        <v>408</v>
      </c>
      <c r="AO64" s="27">
        <v>317</v>
      </c>
      <c r="AP64" s="27">
        <v>884</v>
      </c>
      <c r="AQ64" s="27">
        <v>406</v>
      </c>
      <c r="AR64" s="27">
        <v>0</v>
      </c>
    </row>
    <row r="65" spans="1:44" ht="37.5" x14ac:dyDescent="0.25">
      <c r="A65" s="227">
        <v>45</v>
      </c>
      <c r="B65" s="227" t="s">
        <v>770</v>
      </c>
      <c r="C65" s="227" t="s">
        <v>771</v>
      </c>
      <c r="D65" s="227" t="s">
        <v>657</v>
      </c>
      <c r="E65" s="227" t="s">
        <v>136</v>
      </c>
      <c r="F65" s="227"/>
      <c r="G65" s="227"/>
      <c r="H65" s="60"/>
      <c r="I65" s="227"/>
      <c r="J65" s="227"/>
      <c r="K65" s="227">
        <v>259</v>
      </c>
      <c r="L65" s="227">
        <v>1416</v>
      </c>
      <c r="M65" s="227">
        <v>0</v>
      </c>
      <c r="N65" s="227" t="s">
        <v>772</v>
      </c>
      <c r="O65" s="227">
        <v>0</v>
      </c>
      <c r="P65" s="227">
        <v>259</v>
      </c>
      <c r="Q65" s="227">
        <v>1157</v>
      </c>
      <c r="R65" s="227">
        <v>1416</v>
      </c>
      <c r="S65" s="227">
        <v>0</v>
      </c>
      <c r="T65" s="227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227">
        <v>0</v>
      </c>
      <c r="AB65" s="227">
        <v>259</v>
      </c>
      <c r="AC65" s="227">
        <v>1157</v>
      </c>
      <c r="AD65" s="227">
        <v>1416</v>
      </c>
      <c r="AE65" s="227">
        <v>0</v>
      </c>
      <c r="AF65" s="27">
        <v>0</v>
      </c>
      <c r="AG65" s="58">
        <v>0</v>
      </c>
      <c r="AH65" s="58">
        <v>0</v>
      </c>
      <c r="AI65" s="58">
        <v>0</v>
      </c>
      <c r="AJ65" s="58">
        <v>0</v>
      </c>
      <c r="AK65" s="58">
        <v>0</v>
      </c>
      <c r="AL65" s="58">
        <v>0</v>
      </c>
      <c r="AM65" s="27">
        <v>0</v>
      </c>
      <c r="AN65" s="27">
        <v>259</v>
      </c>
      <c r="AO65" s="27">
        <v>1157</v>
      </c>
      <c r="AP65" s="27">
        <v>1416</v>
      </c>
      <c r="AQ65" s="27">
        <v>0</v>
      </c>
      <c r="AR65" s="27">
        <v>0</v>
      </c>
    </row>
    <row r="66" spans="1:44" ht="37.5" x14ac:dyDescent="0.25">
      <c r="A66" s="227">
        <v>46</v>
      </c>
      <c r="B66" s="227" t="s">
        <v>770</v>
      </c>
      <c r="C66" s="227" t="s">
        <v>771</v>
      </c>
      <c r="D66" s="227" t="s">
        <v>710</v>
      </c>
      <c r="E66" s="227" t="s">
        <v>136</v>
      </c>
      <c r="F66" s="227"/>
      <c r="G66" s="227"/>
      <c r="H66" s="60"/>
      <c r="I66" s="227"/>
      <c r="J66" s="227"/>
      <c r="K66" s="227">
        <v>0</v>
      </c>
      <c r="L66" s="227">
        <v>0</v>
      </c>
      <c r="M66" s="227">
        <v>458</v>
      </c>
      <c r="N66" s="227" t="s">
        <v>772</v>
      </c>
      <c r="O66" s="227">
        <v>0</v>
      </c>
      <c r="P66" s="227">
        <v>0</v>
      </c>
      <c r="Q66" s="227">
        <v>0</v>
      </c>
      <c r="R66" s="227">
        <v>0</v>
      </c>
      <c r="S66" s="227">
        <v>458</v>
      </c>
      <c r="T66" s="227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227">
        <v>0</v>
      </c>
      <c r="AB66" s="227">
        <v>0</v>
      </c>
      <c r="AC66" s="227">
        <v>0</v>
      </c>
      <c r="AD66" s="227">
        <v>0</v>
      </c>
      <c r="AE66" s="227">
        <v>458</v>
      </c>
      <c r="AF66" s="27">
        <v>0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  <c r="AL66" s="58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458</v>
      </c>
      <c r="AR66" s="27">
        <v>0</v>
      </c>
    </row>
    <row r="67" spans="1:44" ht="37.5" x14ac:dyDescent="0.25">
      <c r="A67" s="227">
        <v>47</v>
      </c>
      <c r="B67" s="227" t="s">
        <v>773</v>
      </c>
      <c r="C67" s="227" t="s">
        <v>774</v>
      </c>
      <c r="D67" s="227" t="s">
        <v>775</v>
      </c>
      <c r="E67" s="227" t="s">
        <v>352</v>
      </c>
      <c r="F67" s="227"/>
      <c r="G67" s="227"/>
      <c r="H67" s="60"/>
      <c r="I67" s="227"/>
      <c r="J67" s="227"/>
      <c r="K67" s="227">
        <v>280</v>
      </c>
      <c r="L67" s="227">
        <v>1368</v>
      </c>
      <c r="M67" s="227">
        <v>5137</v>
      </c>
      <c r="N67" s="227" t="s">
        <v>776</v>
      </c>
      <c r="O67" s="227">
        <v>0</v>
      </c>
      <c r="P67" s="227">
        <v>280</v>
      </c>
      <c r="Q67" s="227">
        <v>1088</v>
      </c>
      <c r="R67" s="227">
        <v>1368</v>
      </c>
      <c r="S67" s="227">
        <v>5137</v>
      </c>
      <c r="T67" s="227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227">
        <v>0</v>
      </c>
      <c r="AB67" s="227">
        <v>280</v>
      </c>
      <c r="AC67" s="227">
        <v>1088</v>
      </c>
      <c r="AD67" s="227">
        <v>1368</v>
      </c>
      <c r="AE67" s="227">
        <v>5137</v>
      </c>
      <c r="AF67" s="27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27">
        <v>0</v>
      </c>
      <c r="AN67" s="27">
        <v>280</v>
      </c>
      <c r="AO67" s="27">
        <v>1088</v>
      </c>
      <c r="AP67" s="27">
        <v>1368</v>
      </c>
      <c r="AQ67" s="27">
        <v>5137</v>
      </c>
      <c r="AR67" s="27">
        <v>0</v>
      </c>
    </row>
    <row r="68" spans="1:44" x14ac:dyDescent="0.25">
      <c r="A68" s="227">
        <v>48</v>
      </c>
      <c r="B68" s="227" t="s">
        <v>777</v>
      </c>
      <c r="C68" s="227" t="s">
        <v>778</v>
      </c>
      <c r="D68" s="227" t="s">
        <v>657</v>
      </c>
      <c r="E68" s="227" t="s">
        <v>503</v>
      </c>
      <c r="F68" s="227"/>
      <c r="G68" s="227"/>
      <c r="H68" s="60"/>
      <c r="I68" s="227"/>
      <c r="J68" s="227"/>
      <c r="K68" s="227">
        <v>816</v>
      </c>
      <c r="L68" s="227">
        <v>2515</v>
      </c>
      <c r="M68" s="227">
        <v>1632</v>
      </c>
      <c r="N68" s="227" t="s">
        <v>779</v>
      </c>
      <c r="O68" s="227">
        <v>0</v>
      </c>
      <c r="P68" s="227">
        <v>775</v>
      </c>
      <c r="Q68" s="227">
        <v>1699</v>
      </c>
      <c r="R68" s="227">
        <v>2474</v>
      </c>
      <c r="S68" s="227">
        <v>1632</v>
      </c>
      <c r="T68" s="227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227">
        <v>0</v>
      </c>
      <c r="AB68" s="227">
        <v>775</v>
      </c>
      <c r="AC68" s="227">
        <v>1699</v>
      </c>
      <c r="AD68" s="227">
        <v>2474</v>
      </c>
      <c r="AE68" s="227">
        <v>1632</v>
      </c>
      <c r="AF68" s="227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27">
        <v>0</v>
      </c>
      <c r="AN68" s="27">
        <v>775</v>
      </c>
      <c r="AO68" s="27">
        <v>1699</v>
      </c>
      <c r="AP68" s="27">
        <v>2474</v>
      </c>
      <c r="AQ68" s="27">
        <v>1632</v>
      </c>
      <c r="AR68" s="27">
        <v>0</v>
      </c>
    </row>
    <row r="69" spans="1:44" ht="37.5" x14ac:dyDescent="0.25">
      <c r="A69" s="227">
        <v>49</v>
      </c>
      <c r="B69" s="227" t="s">
        <v>780</v>
      </c>
      <c r="C69" s="227" t="s">
        <v>781</v>
      </c>
      <c r="D69" s="227" t="s">
        <v>657</v>
      </c>
      <c r="E69" s="227" t="s">
        <v>304</v>
      </c>
      <c r="F69" s="227"/>
      <c r="G69" s="227"/>
      <c r="H69" s="60"/>
      <c r="I69" s="227"/>
      <c r="J69" s="227"/>
      <c r="K69" s="227">
        <v>368</v>
      </c>
      <c r="L69" s="227">
        <v>1101</v>
      </c>
      <c r="M69" s="227">
        <v>0</v>
      </c>
      <c r="N69" s="227" t="s">
        <v>782</v>
      </c>
      <c r="O69" s="227">
        <v>0</v>
      </c>
      <c r="P69" s="227">
        <v>368</v>
      </c>
      <c r="Q69" s="227">
        <v>733</v>
      </c>
      <c r="R69" s="227">
        <v>1101</v>
      </c>
      <c r="S69" s="227">
        <v>0</v>
      </c>
      <c r="T69" s="227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227">
        <v>0</v>
      </c>
      <c r="AB69" s="227">
        <v>368</v>
      </c>
      <c r="AC69" s="227">
        <v>733</v>
      </c>
      <c r="AD69" s="227">
        <v>1101</v>
      </c>
      <c r="AE69" s="227">
        <v>0</v>
      </c>
      <c r="AF69" s="227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>
        <v>0</v>
      </c>
      <c r="AM69" s="27">
        <v>0</v>
      </c>
      <c r="AN69" s="27">
        <v>368</v>
      </c>
      <c r="AO69" s="27">
        <v>733</v>
      </c>
      <c r="AP69" s="27">
        <v>1101</v>
      </c>
      <c r="AQ69" s="27">
        <v>0</v>
      </c>
      <c r="AR69" s="27">
        <v>0</v>
      </c>
    </row>
    <row r="70" spans="1:44" ht="37.5" x14ac:dyDescent="0.25">
      <c r="A70" s="227">
        <v>50</v>
      </c>
      <c r="B70" s="227" t="s">
        <v>780</v>
      </c>
      <c r="C70" s="227" t="s">
        <v>783</v>
      </c>
      <c r="D70" s="227" t="s">
        <v>710</v>
      </c>
      <c r="E70" s="227" t="s">
        <v>304</v>
      </c>
      <c r="F70" s="227"/>
      <c r="G70" s="227"/>
      <c r="H70" s="60"/>
      <c r="I70" s="227"/>
      <c r="J70" s="227"/>
      <c r="K70" s="227">
        <v>0</v>
      </c>
      <c r="L70" s="227">
        <v>0</v>
      </c>
      <c r="M70" s="227">
        <v>964</v>
      </c>
      <c r="N70" s="227" t="s">
        <v>782</v>
      </c>
      <c r="O70" s="227">
        <v>0</v>
      </c>
      <c r="P70" s="227">
        <v>0</v>
      </c>
      <c r="Q70" s="227">
        <v>0</v>
      </c>
      <c r="R70" s="227">
        <v>0</v>
      </c>
      <c r="S70" s="227">
        <v>964</v>
      </c>
      <c r="T70" s="227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227">
        <v>0</v>
      </c>
      <c r="AB70" s="227">
        <v>0</v>
      </c>
      <c r="AC70" s="227">
        <v>0</v>
      </c>
      <c r="AD70" s="227">
        <v>0</v>
      </c>
      <c r="AE70" s="227">
        <v>964</v>
      </c>
      <c r="AF70" s="227">
        <v>0</v>
      </c>
      <c r="AG70" s="58">
        <v>0</v>
      </c>
      <c r="AH70" s="58">
        <v>0</v>
      </c>
      <c r="AI70" s="58">
        <v>0</v>
      </c>
      <c r="AJ70" s="58">
        <v>0</v>
      </c>
      <c r="AK70" s="58">
        <v>0</v>
      </c>
      <c r="AL70" s="58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964</v>
      </c>
      <c r="AR70" s="27">
        <v>0</v>
      </c>
    </row>
    <row r="71" spans="1:44" ht="37.5" x14ac:dyDescent="0.25">
      <c r="A71" s="227">
        <v>51</v>
      </c>
      <c r="B71" s="227" t="s">
        <v>784</v>
      </c>
      <c r="C71" s="227" t="s">
        <v>785</v>
      </c>
      <c r="D71" s="227" t="s">
        <v>657</v>
      </c>
      <c r="E71" s="227" t="s">
        <v>150</v>
      </c>
      <c r="F71" s="227"/>
      <c r="G71" s="227"/>
      <c r="H71" s="60"/>
      <c r="I71" s="227"/>
      <c r="J71" s="227"/>
      <c r="K71" s="227">
        <v>818</v>
      </c>
      <c r="L71" s="227">
        <v>2058</v>
      </c>
      <c r="M71" s="227">
        <v>1817</v>
      </c>
      <c r="N71" s="227" t="s">
        <v>786</v>
      </c>
      <c r="O71" s="227">
        <v>87</v>
      </c>
      <c r="P71" s="227">
        <v>641</v>
      </c>
      <c r="Q71" s="227">
        <v>1313</v>
      </c>
      <c r="R71" s="227">
        <v>2041</v>
      </c>
      <c r="S71" s="227">
        <v>1817</v>
      </c>
      <c r="T71" s="227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227">
        <v>87</v>
      </c>
      <c r="AB71" s="227">
        <v>641</v>
      </c>
      <c r="AC71" s="227">
        <v>1313</v>
      </c>
      <c r="AD71" s="227">
        <v>2041</v>
      </c>
      <c r="AE71" s="227">
        <v>1817</v>
      </c>
      <c r="AF71" s="227">
        <v>0</v>
      </c>
      <c r="AG71" s="58">
        <v>0</v>
      </c>
      <c r="AH71" s="58">
        <v>0</v>
      </c>
      <c r="AI71" s="58">
        <v>0</v>
      </c>
      <c r="AJ71" s="58">
        <v>0</v>
      </c>
      <c r="AK71" s="58">
        <v>0</v>
      </c>
      <c r="AL71" s="58">
        <v>0</v>
      </c>
      <c r="AM71" s="27">
        <v>87</v>
      </c>
      <c r="AN71" s="27">
        <v>641</v>
      </c>
      <c r="AO71" s="27">
        <v>1313</v>
      </c>
      <c r="AP71" s="27">
        <v>2041</v>
      </c>
      <c r="AQ71" s="27">
        <v>1817</v>
      </c>
      <c r="AR71" s="27">
        <v>0</v>
      </c>
    </row>
    <row r="72" spans="1:44" x14ac:dyDescent="0.25">
      <c r="A72" s="227">
        <v>52</v>
      </c>
      <c r="B72" s="227" t="s">
        <v>787</v>
      </c>
      <c r="C72" s="227" t="s">
        <v>788</v>
      </c>
      <c r="D72" s="227" t="s">
        <v>657</v>
      </c>
      <c r="E72" s="227" t="s">
        <v>150</v>
      </c>
      <c r="F72" s="227"/>
      <c r="G72" s="227"/>
      <c r="H72" s="60"/>
      <c r="I72" s="227"/>
      <c r="J72" s="227"/>
      <c r="K72" s="227">
        <v>778</v>
      </c>
      <c r="L72" s="227">
        <v>3272</v>
      </c>
      <c r="M72" s="227">
        <v>1129</v>
      </c>
      <c r="N72" s="227" t="s">
        <v>789</v>
      </c>
      <c r="O72" s="227">
        <v>296</v>
      </c>
      <c r="P72" s="227">
        <v>482</v>
      </c>
      <c r="Q72" s="227">
        <v>2494</v>
      </c>
      <c r="R72" s="227">
        <v>3272</v>
      </c>
      <c r="S72" s="227">
        <v>1128</v>
      </c>
      <c r="T72" s="227">
        <v>0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227">
        <v>296</v>
      </c>
      <c r="AB72" s="227">
        <v>482</v>
      </c>
      <c r="AC72" s="227">
        <v>2494</v>
      </c>
      <c r="AD72" s="227">
        <v>3272</v>
      </c>
      <c r="AE72" s="227">
        <v>1128</v>
      </c>
      <c r="AF72" s="227">
        <v>0</v>
      </c>
      <c r="AG72" s="58">
        <v>0</v>
      </c>
      <c r="AH72" s="58">
        <v>0</v>
      </c>
      <c r="AI72" s="58">
        <v>0</v>
      </c>
      <c r="AJ72" s="58">
        <v>0</v>
      </c>
      <c r="AK72" s="58">
        <v>0</v>
      </c>
      <c r="AL72" s="58">
        <v>0</v>
      </c>
      <c r="AM72" s="27">
        <v>296</v>
      </c>
      <c r="AN72" s="27">
        <v>482</v>
      </c>
      <c r="AO72" s="27">
        <v>2494</v>
      </c>
      <c r="AP72" s="27">
        <v>3272</v>
      </c>
      <c r="AQ72" s="27">
        <v>1128</v>
      </c>
      <c r="AR72" s="27">
        <v>0</v>
      </c>
    </row>
    <row r="73" spans="1:44" x14ac:dyDescent="0.25">
      <c r="A73" s="227">
        <v>53</v>
      </c>
      <c r="B73" s="227" t="s">
        <v>790</v>
      </c>
      <c r="C73" s="227" t="s">
        <v>359</v>
      </c>
      <c r="D73" s="227" t="s">
        <v>657</v>
      </c>
      <c r="E73" s="227" t="s">
        <v>150</v>
      </c>
      <c r="F73" s="227"/>
      <c r="G73" s="227"/>
      <c r="H73" s="60"/>
      <c r="I73" s="227"/>
      <c r="J73" s="227"/>
      <c r="K73" s="227">
        <v>365</v>
      </c>
      <c r="L73" s="227">
        <v>798</v>
      </c>
      <c r="M73" s="227">
        <v>402</v>
      </c>
      <c r="N73" s="227" t="s">
        <v>791</v>
      </c>
      <c r="O73" s="227">
        <v>107</v>
      </c>
      <c r="P73" s="227">
        <v>258</v>
      </c>
      <c r="Q73" s="227">
        <v>433</v>
      </c>
      <c r="R73" s="227">
        <v>798</v>
      </c>
      <c r="S73" s="227">
        <v>402</v>
      </c>
      <c r="T73" s="227">
        <v>0</v>
      </c>
      <c r="U73" s="58">
        <v>0</v>
      </c>
      <c r="V73" s="58">
        <v>0</v>
      </c>
      <c r="W73" s="58">
        <v>0</v>
      </c>
      <c r="X73" s="58">
        <v>0</v>
      </c>
      <c r="Y73" s="58">
        <v>0</v>
      </c>
      <c r="Z73" s="58">
        <v>0</v>
      </c>
      <c r="AA73" s="227">
        <v>107</v>
      </c>
      <c r="AB73" s="227">
        <v>258</v>
      </c>
      <c r="AC73" s="227">
        <v>433</v>
      </c>
      <c r="AD73" s="227">
        <v>798</v>
      </c>
      <c r="AE73" s="227">
        <v>402</v>
      </c>
      <c r="AF73" s="227">
        <v>0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>
        <v>0</v>
      </c>
      <c r="AM73" s="27">
        <v>107</v>
      </c>
      <c r="AN73" s="27">
        <v>258</v>
      </c>
      <c r="AO73" s="27">
        <v>433</v>
      </c>
      <c r="AP73" s="27">
        <v>798</v>
      </c>
      <c r="AQ73" s="27">
        <v>402</v>
      </c>
      <c r="AR73" s="27">
        <v>0</v>
      </c>
    </row>
    <row r="74" spans="1:44" ht="37.5" x14ac:dyDescent="0.25">
      <c r="A74" s="227">
        <v>54</v>
      </c>
      <c r="B74" s="227" t="s">
        <v>792</v>
      </c>
      <c r="C74" s="227" t="s">
        <v>793</v>
      </c>
      <c r="D74" s="227" t="s">
        <v>657</v>
      </c>
      <c r="E74" s="227" t="s">
        <v>298</v>
      </c>
      <c r="F74" s="227"/>
      <c r="G74" s="227"/>
      <c r="H74" s="60"/>
      <c r="I74" s="227"/>
      <c r="J74" s="227"/>
      <c r="K74" s="227">
        <v>154</v>
      </c>
      <c r="L74" s="227">
        <v>377</v>
      </c>
      <c r="M74" s="227">
        <v>720</v>
      </c>
      <c r="N74" s="227" t="s">
        <v>794</v>
      </c>
      <c r="O74" s="227">
        <v>48</v>
      </c>
      <c r="P74" s="227">
        <v>106</v>
      </c>
      <c r="Q74" s="227">
        <v>223</v>
      </c>
      <c r="R74" s="227">
        <v>377</v>
      </c>
      <c r="S74" s="227">
        <v>720</v>
      </c>
      <c r="T74" s="227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  <c r="AA74" s="227">
        <v>48</v>
      </c>
      <c r="AB74" s="227">
        <v>106</v>
      </c>
      <c r="AC74" s="227">
        <v>223</v>
      </c>
      <c r="AD74" s="227">
        <v>377</v>
      </c>
      <c r="AE74" s="227">
        <v>720</v>
      </c>
      <c r="AF74" s="227">
        <v>0</v>
      </c>
      <c r="AG74" s="58">
        <v>0</v>
      </c>
      <c r="AH74" s="58">
        <v>0</v>
      </c>
      <c r="AI74" s="58">
        <v>0</v>
      </c>
      <c r="AJ74" s="58">
        <v>0</v>
      </c>
      <c r="AK74" s="58">
        <v>0</v>
      </c>
      <c r="AL74" s="58">
        <v>0</v>
      </c>
      <c r="AM74" s="27">
        <v>48</v>
      </c>
      <c r="AN74" s="27">
        <v>106</v>
      </c>
      <c r="AO74" s="27">
        <v>223</v>
      </c>
      <c r="AP74" s="27">
        <v>377</v>
      </c>
      <c r="AQ74" s="27">
        <v>720</v>
      </c>
      <c r="AR74" s="27">
        <v>0</v>
      </c>
    </row>
    <row r="75" spans="1:44" ht="37.5" x14ac:dyDescent="0.25">
      <c r="A75" s="227">
        <v>55</v>
      </c>
      <c r="B75" s="227" t="s">
        <v>795</v>
      </c>
      <c r="C75" s="227" t="s">
        <v>796</v>
      </c>
      <c r="D75" s="227" t="s">
        <v>657</v>
      </c>
      <c r="E75" s="227" t="s">
        <v>298</v>
      </c>
      <c r="F75" s="227"/>
      <c r="G75" s="227"/>
      <c r="H75" s="60"/>
      <c r="I75" s="227"/>
      <c r="J75" s="227"/>
      <c r="K75" s="227">
        <v>155</v>
      </c>
      <c r="L75" s="227">
        <v>385</v>
      </c>
      <c r="M75" s="227">
        <v>471</v>
      </c>
      <c r="N75" s="227" t="s">
        <v>797</v>
      </c>
      <c r="O75" s="227">
        <v>40</v>
      </c>
      <c r="P75" s="227">
        <v>115</v>
      </c>
      <c r="Q75" s="227">
        <v>230</v>
      </c>
      <c r="R75" s="227">
        <v>385</v>
      </c>
      <c r="S75" s="227">
        <v>471</v>
      </c>
      <c r="T75" s="227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227">
        <v>40</v>
      </c>
      <c r="AB75" s="227">
        <v>115</v>
      </c>
      <c r="AC75" s="227">
        <v>230</v>
      </c>
      <c r="AD75" s="227">
        <v>385</v>
      </c>
      <c r="AE75" s="227">
        <v>471</v>
      </c>
      <c r="AF75" s="227">
        <v>0</v>
      </c>
      <c r="AG75" s="58">
        <v>0</v>
      </c>
      <c r="AH75" s="58">
        <v>0</v>
      </c>
      <c r="AI75" s="58">
        <v>0</v>
      </c>
      <c r="AJ75" s="58">
        <v>0</v>
      </c>
      <c r="AK75" s="58">
        <v>0</v>
      </c>
      <c r="AL75" s="58">
        <v>0</v>
      </c>
      <c r="AM75" s="27">
        <v>40</v>
      </c>
      <c r="AN75" s="27">
        <v>115</v>
      </c>
      <c r="AO75" s="27">
        <v>230</v>
      </c>
      <c r="AP75" s="27">
        <v>385</v>
      </c>
      <c r="AQ75" s="27">
        <v>471</v>
      </c>
      <c r="AR75" s="27">
        <v>0</v>
      </c>
    </row>
    <row r="76" spans="1:44" ht="37.5" x14ac:dyDescent="0.25">
      <c r="A76" s="227">
        <v>56</v>
      </c>
      <c r="B76" s="227" t="s">
        <v>798</v>
      </c>
      <c r="C76" s="227" t="s">
        <v>799</v>
      </c>
      <c r="D76" s="227" t="s">
        <v>657</v>
      </c>
      <c r="E76" s="227" t="s">
        <v>365</v>
      </c>
      <c r="F76" s="227"/>
      <c r="G76" s="227"/>
      <c r="H76" s="60"/>
      <c r="I76" s="227"/>
      <c r="J76" s="227"/>
      <c r="K76" s="227">
        <v>193</v>
      </c>
      <c r="L76" s="227">
        <v>531</v>
      </c>
      <c r="M76" s="227">
        <v>487</v>
      </c>
      <c r="N76" s="227" t="s">
        <v>800</v>
      </c>
      <c r="O76" s="227">
        <v>0</v>
      </c>
      <c r="P76" s="227">
        <v>193</v>
      </c>
      <c r="Q76" s="227">
        <v>337</v>
      </c>
      <c r="R76" s="227">
        <v>530</v>
      </c>
      <c r="S76" s="227">
        <v>486</v>
      </c>
      <c r="T76" s="227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227">
        <v>0</v>
      </c>
      <c r="AB76" s="227">
        <v>193</v>
      </c>
      <c r="AC76" s="227">
        <v>337</v>
      </c>
      <c r="AD76" s="227">
        <v>530</v>
      </c>
      <c r="AE76" s="227">
        <v>486</v>
      </c>
      <c r="AF76" s="227">
        <v>0</v>
      </c>
      <c r="AG76" s="58">
        <v>0</v>
      </c>
      <c r="AH76" s="58">
        <v>0</v>
      </c>
      <c r="AI76" s="58">
        <v>0</v>
      </c>
      <c r="AJ76" s="58">
        <v>0</v>
      </c>
      <c r="AK76" s="58">
        <v>0</v>
      </c>
      <c r="AL76" s="58">
        <v>0</v>
      </c>
      <c r="AM76" s="27">
        <v>0</v>
      </c>
      <c r="AN76" s="27">
        <v>193</v>
      </c>
      <c r="AO76" s="27">
        <v>337</v>
      </c>
      <c r="AP76" s="27">
        <v>530</v>
      </c>
      <c r="AQ76" s="27">
        <v>486</v>
      </c>
      <c r="AR76" s="27">
        <v>0</v>
      </c>
    </row>
    <row r="77" spans="1:44" ht="37.5" x14ac:dyDescent="0.25">
      <c r="A77" s="227">
        <v>57</v>
      </c>
      <c r="B77" s="227" t="s">
        <v>798</v>
      </c>
      <c r="C77" s="227" t="s">
        <v>799</v>
      </c>
      <c r="D77" s="227" t="s">
        <v>710</v>
      </c>
      <c r="E77" s="227" t="s">
        <v>365</v>
      </c>
      <c r="F77" s="227"/>
      <c r="G77" s="227"/>
      <c r="H77" s="60"/>
      <c r="I77" s="227"/>
      <c r="J77" s="227"/>
      <c r="K77" s="227">
        <v>310</v>
      </c>
      <c r="L77" s="227">
        <v>527</v>
      </c>
      <c r="M77" s="227">
        <v>0</v>
      </c>
      <c r="N77" s="227" t="s">
        <v>800</v>
      </c>
      <c r="O77" s="227">
        <v>167</v>
      </c>
      <c r="P77" s="227">
        <v>142</v>
      </c>
      <c r="Q77" s="227">
        <v>218</v>
      </c>
      <c r="R77" s="227">
        <v>527</v>
      </c>
      <c r="S77" s="227">
        <v>0</v>
      </c>
      <c r="T77" s="227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  <c r="AA77" s="227">
        <v>167</v>
      </c>
      <c r="AB77" s="227">
        <v>142</v>
      </c>
      <c r="AC77" s="227">
        <v>218</v>
      </c>
      <c r="AD77" s="227">
        <v>527</v>
      </c>
      <c r="AE77" s="227">
        <v>0</v>
      </c>
      <c r="AF77" s="227">
        <v>0</v>
      </c>
      <c r="AG77" s="58">
        <v>0</v>
      </c>
      <c r="AH77" s="58">
        <v>0</v>
      </c>
      <c r="AI77" s="58">
        <v>0</v>
      </c>
      <c r="AJ77" s="58">
        <v>0</v>
      </c>
      <c r="AK77" s="58">
        <v>0</v>
      </c>
      <c r="AL77" s="58">
        <v>0</v>
      </c>
      <c r="AM77" s="27">
        <v>167</v>
      </c>
      <c r="AN77" s="27">
        <v>142</v>
      </c>
      <c r="AO77" s="27">
        <v>218</v>
      </c>
      <c r="AP77" s="27">
        <v>527</v>
      </c>
      <c r="AQ77" s="27">
        <v>0</v>
      </c>
      <c r="AR77" s="27">
        <v>0</v>
      </c>
    </row>
    <row r="78" spans="1:44" ht="37.5" x14ac:dyDescent="0.25">
      <c r="A78" s="227">
        <v>58</v>
      </c>
      <c r="B78" s="357" t="s">
        <v>801</v>
      </c>
      <c r="C78" s="227" t="s">
        <v>802</v>
      </c>
      <c r="D78" s="227" t="s">
        <v>657</v>
      </c>
      <c r="E78" s="227" t="s">
        <v>169</v>
      </c>
      <c r="F78" s="227"/>
      <c r="G78" s="227"/>
      <c r="H78" s="60"/>
      <c r="I78" s="227"/>
      <c r="J78" s="227"/>
      <c r="K78" s="227">
        <v>2057</v>
      </c>
      <c r="L78" s="227">
        <v>2057</v>
      </c>
      <c r="M78" s="227">
        <v>0</v>
      </c>
      <c r="N78" s="227" t="s">
        <v>803</v>
      </c>
      <c r="O78" s="227">
        <v>1123</v>
      </c>
      <c r="P78" s="227">
        <v>773</v>
      </c>
      <c r="Q78" s="227">
        <v>0</v>
      </c>
      <c r="R78" s="227">
        <v>1896</v>
      </c>
      <c r="S78" s="227">
        <v>0</v>
      </c>
      <c r="T78" s="227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227">
        <v>1123</v>
      </c>
      <c r="AB78" s="227">
        <v>773</v>
      </c>
      <c r="AC78" s="227">
        <v>0</v>
      </c>
      <c r="AD78" s="227">
        <v>1896</v>
      </c>
      <c r="AE78" s="227">
        <v>0</v>
      </c>
      <c r="AF78" s="227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0</v>
      </c>
      <c r="AM78" s="27">
        <v>1123</v>
      </c>
      <c r="AN78" s="27">
        <v>773</v>
      </c>
      <c r="AO78" s="27">
        <v>0</v>
      </c>
      <c r="AP78" s="27">
        <v>1896</v>
      </c>
      <c r="AQ78" s="27">
        <v>0</v>
      </c>
      <c r="AR78" s="27">
        <v>0</v>
      </c>
    </row>
    <row r="79" spans="1:44" ht="56.25" x14ac:dyDescent="0.25">
      <c r="A79" s="227">
        <v>59</v>
      </c>
      <c r="B79" s="227" t="s">
        <v>804</v>
      </c>
      <c r="C79" s="227" t="s">
        <v>805</v>
      </c>
      <c r="D79" s="227" t="s">
        <v>657</v>
      </c>
      <c r="E79" s="227" t="s">
        <v>169</v>
      </c>
      <c r="F79" s="227"/>
      <c r="G79" s="227"/>
      <c r="H79" s="60"/>
      <c r="I79" s="227"/>
      <c r="J79" s="227"/>
      <c r="K79" s="227">
        <v>2472</v>
      </c>
      <c r="L79" s="227">
        <v>7236</v>
      </c>
      <c r="M79" s="227">
        <v>0</v>
      </c>
      <c r="N79" s="227" t="s">
        <v>806</v>
      </c>
      <c r="O79" s="227">
        <v>967</v>
      </c>
      <c r="P79" s="227">
        <v>1505</v>
      </c>
      <c r="Q79" s="227">
        <v>4764</v>
      </c>
      <c r="R79" s="227">
        <v>7236</v>
      </c>
      <c r="S79" s="227">
        <v>0</v>
      </c>
      <c r="T79" s="227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227">
        <v>967</v>
      </c>
      <c r="AB79" s="227">
        <v>1505</v>
      </c>
      <c r="AC79" s="227">
        <v>4764</v>
      </c>
      <c r="AD79" s="227">
        <v>7236</v>
      </c>
      <c r="AE79" s="227">
        <v>0</v>
      </c>
      <c r="AF79" s="227">
        <v>0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27">
        <v>967</v>
      </c>
      <c r="AN79" s="27">
        <v>1505</v>
      </c>
      <c r="AO79" s="27">
        <v>4764</v>
      </c>
      <c r="AP79" s="27">
        <v>7236</v>
      </c>
      <c r="AQ79" s="27">
        <v>0</v>
      </c>
      <c r="AR79" s="27">
        <v>0</v>
      </c>
    </row>
    <row r="80" spans="1:44" ht="37.5" x14ac:dyDescent="0.25">
      <c r="A80" s="227">
        <v>60</v>
      </c>
      <c r="B80" s="227" t="s">
        <v>807</v>
      </c>
      <c r="C80" s="227" t="s">
        <v>808</v>
      </c>
      <c r="D80" s="227" t="s">
        <v>682</v>
      </c>
      <c r="E80" s="227" t="s">
        <v>169</v>
      </c>
      <c r="F80" s="227"/>
      <c r="G80" s="227"/>
      <c r="H80" s="60"/>
      <c r="I80" s="227"/>
      <c r="J80" s="227"/>
      <c r="K80" s="227">
        <v>953</v>
      </c>
      <c r="L80" s="227">
        <v>3325</v>
      </c>
      <c r="M80" s="227">
        <v>0</v>
      </c>
      <c r="N80" s="227" t="s">
        <v>809</v>
      </c>
      <c r="O80" s="227">
        <v>304</v>
      </c>
      <c r="P80" s="227">
        <v>645</v>
      </c>
      <c r="Q80" s="227">
        <v>2372</v>
      </c>
      <c r="R80" s="227">
        <v>3321</v>
      </c>
      <c r="S80" s="227">
        <v>0</v>
      </c>
      <c r="T80" s="227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227">
        <v>304</v>
      </c>
      <c r="AB80" s="227">
        <v>645</v>
      </c>
      <c r="AC80" s="227">
        <v>2372</v>
      </c>
      <c r="AD80" s="227">
        <v>3321</v>
      </c>
      <c r="AE80" s="227">
        <v>0</v>
      </c>
      <c r="AF80" s="227">
        <v>0</v>
      </c>
      <c r="AG80" s="58">
        <v>0</v>
      </c>
      <c r="AH80" s="58">
        <v>0</v>
      </c>
      <c r="AI80" s="58">
        <v>0</v>
      </c>
      <c r="AJ80" s="58">
        <v>0</v>
      </c>
      <c r="AK80" s="58">
        <v>0</v>
      </c>
      <c r="AL80" s="58">
        <v>0</v>
      </c>
      <c r="AM80" s="27">
        <v>304</v>
      </c>
      <c r="AN80" s="27">
        <v>645</v>
      </c>
      <c r="AO80" s="27">
        <v>2372</v>
      </c>
      <c r="AP80" s="27">
        <v>3321</v>
      </c>
      <c r="AQ80" s="27">
        <v>0</v>
      </c>
      <c r="AR80" s="27">
        <v>0</v>
      </c>
    </row>
    <row r="81" spans="1:51" ht="56.25" x14ac:dyDescent="0.25">
      <c r="A81" s="227">
        <v>61</v>
      </c>
      <c r="B81" s="227" t="s">
        <v>807</v>
      </c>
      <c r="C81" s="227" t="s">
        <v>810</v>
      </c>
      <c r="D81" s="227" t="s">
        <v>710</v>
      </c>
      <c r="E81" s="227" t="s">
        <v>169</v>
      </c>
      <c r="F81" s="227"/>
      <c r="G81" s="227"/>
      <c r="H81" s="60"/>
      <c r="I81" s="227"/>
      <c r="J81" s="227"/>
      <c r="K81" s="227">
        <v>134</v>
      </c>
      <c r="L81" s="227">
        <v>559</v>
      </c>
      <c r="M81" s="227">
        <v>0</v>
      </c>
      <c r="N81" s="227" t="s">
        <v>809</v>
      </c>
      <c r="O81" s="227">
        <v>0</v>
      </c>
      <c r="P81" s="227">
        <v>134</v>
      </c>
      <c r="Q81" s="227">
        <v>424</v>
      </c>
      <c r="R81" s="227">
        <v>558</v>
      </c>
      <c r="S81" s="227">
        <v>0</v>
      </c>
      <c r="T81" s="227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227">
        <v>0</v>
      </c>
      <c r="AB81" s="227">
        <v>134</v>
      </c>
      <c r="AC81" s="227">
        <v>424</v>
      </c>
      <c r="AD81" s="227">
        <v>558</v>
      </c>
      <c r="AE81" s="227">
        <v>0</v>
      </c>
      <c r="AF81" s="227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27">
        <v>0</v>
      </c>
      <c r="AN81" s="27">
        <v>134</v>
      </c>
      <c r="AO81" s="27">
        <v>424</v>
      </c>
      <c r="AP81" s="27">
        <v>558</v>
      </c>
      <c r="AQ81" s="27">
        <v>0</v>
      </c>
      <c r="AR81" s="27">
        <v>0</v>
      </c>
    </row>
    <row r="82" spans="1:51" ht="56.25" x14ac:dyDescent="0.25">
      <c r="A82" s="227">
        <v>62</v>
      </c>
      <c r="B82" s="227" t="s">
        <v>811</v>
      </c>
      <c r="C82" s="227" t="s">
        <v>369</v>
      </c>
      <c r="D82" s="227" t="s">
        <v>682</v>
      </c>
      <c r="E82" s="227" t="s">
        <v>154</v>
      </c>
      <c r="F82" s="227"/>
      <c r="G82" s="227"/>
      <c r="H82" s="60"/>
      <c r="I82" s="227"/>
      <c r="J82" s="227"/>
      <c r="K82" s="227">
        <v>55</v>
      </c>
      <c r="L82" s="227">
        <v>235</v>
      </c>
      <c r="M82" s="227">
        <v>100</v>
      </c>
      <c r="N82" s="227" t="s">
        <v>812</v>
      </c>
      <c r="O82" s="227">
        <v>0</v>
      </c>
      <c r="P82" s="227">
        <v>44</v>
      </c>
      <c r="Q82" s="227">
        <v>162</v>
      </c>
      <c r="R82" s="227">
        <v>206</v>
      </c>
      <c r="S82" s="227">
        <v>100</v>
      </c>
      <c r="T82" s="227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227">
        <v>0</v>
      </c>
      <c r="AB82" s="227">
        <v>44</v>
      </c>
      <c r="AC82" s="227">
        <v>162</v>
      </c>
      <c r="AD82" s="227">
        <v>206</v>
      </c>
      <c r="AE82" s="227">
        <v>100</v>
      </c>
      <c r="AF82" s="227">
        <v>0</v>
      </c>
      <c r="AG82" s="58">
        <v>0</v>
      </c>
      <c r="AH82" s="58">
        <v>0</v>
      </c>
      <c r="AI82" s="58">
        <v>0</v>
      </c>
      <c r="AJ82" s="58">
        <v>0</v>
      </c>
      <c r="AK82" s="58">
        <v>0</v>
      </c>
      <c r="AL82" s="58">
        <v>0</v>
      </c>
      <c r="AM82" s="27">
        <v>0</v>
      </c>
      <c r="AN82" s="27">
        <v>44</v>
      </c>
      <c r="AO82" s="27">
        <v>162</v>
      </c>
      <c r="AP82" s="27">
        <v>206</v>
      </c>
      <c r="AQ82" s="27">
        <v>100</v>
      </c>
      <c r="AR82" s="27">
        <v>0</v>
      </c>
    </row>
    <row r="83" spans="1:51" ht="37.5" x14ac:dyDescent="0.25">
      <c r="A83" s="227">
        <v>63</v>
      </c>
      <c r="B83" s="227" t="s">
        <v>813</v>
      </c>
      <c r="C83" s="227" t="s">
        <v>814</v>
      </c>
      <c r="D83" s="227" t="s">
        <v>657</v>
      </c>
      <c r="E83" s="227" t="s">
        <v>154</v>
      </c>
      <c r="F83" s="227"/>
      <c r="G83" s="227"/>
      <c r="H83" s="60"/>
      <c r="I83" s="227"/>
      <c r="J83" s="227"/>
      <c r="K83" s="227">
        <v>223</v>
      </c>
      <c r="L83" s="227">
        <v>1014</v>
      </c>
      <c r="M83" s="227">
        <v>0</v>
      </c>
      <c r="N83" s="227" t="s">
        <v>815</v>
      </c>
      <c r="O83" s="227">
        <v>0</v>
      </c>
      <c r="P83" s="227">
        <v>223</v>
      </c>
      <c r="Q83" s="227">
        <v>791</v>
      </c>
      <c r="R83" s="227">
        <v>1014</v>
      </c>
      <c r="S83" s="227">
        <v>0</v>
      </c>
      <c r="T83" s="227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227">
        <v>0</v>
      </c>
      <c r="AB83" s="227">
        <v>223</v>
      </c>
      <c r="AC83" s="227">
        <v>791</v>
      </c>
      <c r="AD83" s="227">
        <v>1014</v>
      </c>
      <c r="AE83" s="227">
        <v>0</v>
      </c>
      <c r="AF83" s="227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27">
        <v>0</v>
      </c>
      <c r="AN83" s="27">
        <v>223</v>
      </c>
      <c r="AO83" s="27">
        <v>791</v>
      </c>
      <c r="AP83" s="27">
        <v>1014</v>
      </c>
      <c r="AQ83" s="27">
        <v>0</v>
      </c>
      <c r="AR83" s="27">
        <v>0</v>
      </c>
    </row>
    <row r="84" spans="1:51" ht="37.5" x14ac:dyDescent="0.25">
      <c r="A84" s="227">
        <v>64</v>
      </c>
      <c r="B84" s="227" t="s">
        <v>816</v>
      </c>
      <c r="C84" s="227" t="s">
        <v>817</v>
      </c>
      <c r="D84" s="227" t="s">
        <v>657</v>
      </c>
      <c r="E84" s="227" t="s">
        <v>373</v>
      </c>
      <c r="F84" s="227"/>
      <c r="G84" s="227"/>
      <c r="H84" s="60"/>
      <c r="I84" s="227"/>
      <c r="J84" s="227"/>
      <c r="K84" s="227">
        <v>268</v>
      </c>
      <c r="L84" s="227">
        <v>306</v>
      </c>
      <c r="M84" s="227">
        <v>24</v>
      </c>
      <c r="N84" s="227" t="s">
        <v>818</v>
      </c>
      <c r="O84" s="227">
        <v>73</v>
      </c>
      <c r="P84" s="227">
        <v>157</v>
      </c>
      <c r="Q84" s="227">
        <v>35</v>
      </c>
      <c r="R84" s="227">
        <v>265</v>
      </c>
      <c r="S84" s="227">
        <v>24</v>
      </c>
      <c r="T84" s="227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227">
        <v>73</v>
      </c>
      <c r="AB84" s="227">
        <v>157</v>
      </c>
      <c r="AC84" s="227">
        <v>35</v>
      </c>
      <c r="AD84" s="227">
        <v>265</v>
      </c>
      <c r="AE84" s="227">
        <v>24</v>
      </c>
      <c r="AF84" s="227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0</v>
      </c>
      <c r="AM84" s="27">
        <v>73</v>
      </c>
      <c r="AN84" s="27">
        <v>157</v>
      </c>
      <c r="AO84" s="27">
        <v>35</v>
      </c>
      <c r="AP84" s="27">
        <v>265</v>
      </c>
      <c r="AQ84" s="27">
        <v>24</v>
      </c>
      <c r="AR84" s="27">
        <v>0</v>
      </c>
    </row>
    <row r="85" spans="1:51" ht="37.5" x14ac:dyDescent="0.25">
      <c r="A85" s="227">
        <v>65</v>
      </c>
      <c r="B85" s="227" t="s">
        <v>819</v>
      </c>
      <c r="C85" s="227" t="s">
        <v>820</v>
      </c>
      <c r="D85" s="227" t="s">
        <v>657</v>
      </c>
      <c r="E85" s="227" t="s">
        <v>76</v>
      </c>
      <c r="F85" s="227"/>
      <c r="G85" s="227"/>
      <c r="H85" s="60"/>
      <c r="I85" s="227"/>
      <c r="J85" s="227"/>
      <c r="K85" s="227">
        <v>324</v>
      </c>
      <c r="L85" s="227">
        <v>860</v>
      </c>
      <c r="M85" s="227">
        <v>401</v>
      </c>
      <c r="N85" s="227" t="s">
        <v>821</v>
      </c>
      <c r="O85" s="227">
        <v>77</v>
      </c>
      <c r="P85" s="227">
        <v>247</v>
      </c>
      <c r="Q85" s="227">
        <v>536</v>
      </c>
      <c r="R85" s="227">
        <v>860</v>
      </c>
      <c r="S85" s="227">
        <v>401</v>
      </c>
      <c r="T85" s="227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227">
        <v>77</v>
      </c>
      <c r="AB85" s="227">
        <v>247</v>
      </c>
      <c r="AC85" s="227">
        <v>536</v>
      </c>
      <c r="AD85" s="227">
        <v>860</v>
      </c>
      <c r="AE85" s="227">
        <v>401</v>
      </c>
      <c r="AF85" s="227">
        <v>0</v>
      </c>
      <c r="AG85" s="58">
        <v>0</v>
      </c>
      <c r="AH85" s="58">
        <v>0</v>
      </c>
      <c r="AI85" s="58">
        <v>0</v>
      </c>
      <c r="AJ85" s="58">
        <v>0</v>
      </c>
      <c r="AK85" s="58">
        <v>0</v>
      </c>
      <c r="AL85" s="58">
        <v>0</v>
      </c>
      <c r="AM85" s="27">
        <v>77</v>
      </c>
      <c r="AN85" s="27">
        <v>247</v>
      </c>
      <c r="AO85" s="27">
        <v>536</v>
      </c>
      <c r="AP85" s="27">
        <v>860</v>
      </c>
      <c r="AQ85" s="27">
        <v>401</v>
      </c>
      <c r="AR85" s="27">
        <v>0</v>
      </c>
    </row>
    <row r="86" spans="1:51" ht="75" x14ac:dyDescent="0.25">
      <c r="A86" s="227">
        <v>66</v>
      </c>
      <c r="B86" s="227" t="s">
        <v>822</v>
      </c>
      <c r="C86" s="227" t="s">
        <v>823</v>
      </c>
      <c r="D86" s="227" t="s">
        <v>682</v>
      </c>
      <c r="E86" s="227" t="s">
        <v>88</v>
      </c>
      <c r="F86" s="227"/>
      <c r="G86" s="227"/>
      <c r="H86" s="60"/>
      <c r="I86" s="227"/>
      <c r="J86" s="227"/>
      <c r="K86" s="227">
        <v>125</v>
      </c>
      <c r="L86" s="227">
        <v>252</v>
      </c>
      <c r="M86" s="227">
        <v>0</v>
      </c>
      <c r="N86" s="227" t="s">
        <v>824</v>
      </c>
      <c r="O86" s="227">
        <v>0</v>
      </c>
      <c r="P86" s="227">
        <v>112</v>
      </c>
      <c r="Q86" s="227">
        <v>127</v>
      </c>
      <c r="R86" s="227">
        <v>239</v>
      </c>
      <c r="S86" s="227">
        <v>0</v>
      </c>
      <c r="T86" s="227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227">
        <v>0</v>
      </c>
      <c r="AB86" s="227">
        <v>112</v>
      </c>
      <c r="AC86" s="227">
        <v>127</v>
      </c>
      <c r="AD86" s="227">
        <v>239</v>
      </c>
      <c r="AE86" s="227">
        <v>0</v>
      </c>
      <c r="AF86" s="227">
        <v>0</v>
      </c>
      <c r="AG86" s="58">
        <v>0</v>
      </c>
      <c r="AH86" s="58">
        <v>0</v>
      </c>
      <c r="AI86" s="58">
        <v>0</v>
      </c>
      <c r="AJ86" s="58">
        <v>0</v>
      </c>
      <c r="AK86" s="58">
        <v>0</v>
      </c>
      <c r="AL86" s="58">
        <v>0</v>
      </c>
      <c r="AM86" s="27">
        <v>0</v>
      </c>
      <c r="AN86" s="27">
        <v>112</v>
      </c>
      <c r="AO86" s="27">
        <v>127</v>
      </c>
      <c r="AP86" s="27">
        <v>239</v>
      </c>
      <c r="AQ86" s="27">
        <v>0</v>
      </c>
      <c r="AR86" s="27">
        <v>0</v>
      </c>
    </row>
    <row r="87" spans="1:51" ht="37.5" x14ac:dyDescent="0.25">
      <c r="A87" s="227">
        <v>67</v>
      </c>
      <c r="B87" s="227" t="s">
        <v>825</v>
      </c>
      <c r="C87" s="227" t="s">
        <v>826</v>
      </c>
      <c r="D87" s="227" t="s">
        <v>657</v>
      </c>
      <c r="E87" s="227" t="s">
        <v>102</v>
      </c>
      <c r="F87" s="227"/>
      <c r="G87" s="227"/>
      <c r="H87" s="60"/>
      <c r="I87" s="227"/>
      <c r="J87" s="227"/>
      <c r="K87" s="227">
        <v>287</v>
      </c>
      <c r="L87" s="227">
        <v>597</v>
      </c>
      <c r="M87" s="227">
        <v>0</v>
      </c>
      <c r="N87" s="227" t="s">
        <v>827</v>
      </c>
      <c r="O87" s="227">
        <v>90</v>
      </c>
      <c r="P87" s="227">
        <v>197</v>
      </c>
      <c r="Q87" s="227">
        <v>310</v>
      </c>
      <c r="R87" s="227">
        <v>597</v>
      </c>
      <c r="S87" s="227">
        <v>0</v>
      </c>
      <c r="T87" s="227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227">
        <v>90</v>
      </c>
      <c r="AB87" s="227">
        <v>197</v>
      </c>
      <c r="AC87" s="227">
        <v>310</v>
      </c>
      <c r="AD87" s="227">
        <v>597</v>
      </c>
      <c r="AE87" s="227">
        <v>0</v>
      </c>
      <c r="AF87" s="227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  <c r="AL87" s="58">
        <v>0</v>
      </c>
      <c r="AM87" s="27">
        <v>90</v>
      </c>
      <c r="AN87" s="27">
        <v>197</v>
      </c>
      <c r="AO87" s="27">
        <v>310</v>
      </c>
      <c r="AP87" s="27">
        <v>597</v>
      </c>
      <c r="AQ87" s="27">
        <v>0</v>
      </c>
      <c r="AR87" s="27">
        <v>0</v>
      </c>
    </row>
    <row r="88" spans="1:51" ht="37.5" x14ac:dyDescent="0.25">
      <c r="A88" s="227">
        <v>68</v>
      </c>
      <c r="B88" s="227" t="s">
        <v>828</v>
      </c>
      <c r="C88" s="227" t="s">
        <v>829</v>
      </c>
      <c r="D88" s="227" t="s">
        <v>682</v>
      </c>
      <c r="E88" s="227" t="s">
        <v>220</v>
      </c>
      <c r="F88" s="227"/>
      <c r="G88" s="227"/>
      <c r="H88" s="51"/>
      <c r="I88" s="63"/>
      <c r="J88" s="33"/>
      <c r="K88" s="227">
        <v>522</v>
      </c>
      <c r="L88" s="227">
        <v>1267</v>
      </c>
      <c r="M88" s="227">
        <v>0</v>
      </c>
      <c r="N88" s="227" t="s">
        <v>830</v>
      </c>
      <c r="O88" s="227">
        <v>0</v>
      </c>
      <c r="P88" s="227">
        <v>471</v>
      </c>
      <c r="Q88" s="227">
        <v>744</v>
      </c>
      <c r="R88" s="227">
        <v>1215</v>
      </c>
      <c r="S88" s="227">
        <v>0</v>
      </c>
      <c r="T88" s="227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227">
        <v>0</v>
      </c>
      <c r="AB88" s="227">
        <v>471</v>
      </c>
      <c r="AC88" s="227">
        <v>744</v>
      </c>
      <c r="AD88" s="227">
        <v>1215</v>
      </c>
      <c r="AE88" s="227">
        <v>0</v>
      </c>
      <c r="AF88" s="227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27">
        <v>0</v>
      </c>
      <c r="AN88" s="27">
        <v>471</v>
      </c>
      <c r="AO88" s="27">
        <v>744</v>
      </c>
      <c r="AP88" s="27">
        <v>1215</v>
      </c>
      <c r="AQ88" s="27">
        <v>0</v>
      </c>
      <c r="AR88" s="27">
        <v>0</v>
      </c>
    </row>
    <row r="89" spans="1:51" ht="75" x14ac:dyDescent="0.25">
      <c r="A89" s="227">
        <v>69</v>
      </c>
      <c r="B89" s="227"/>
      <c r="C89" s="227" t="s">
        <v>831</v>
      </c>
      <c r="D89" s="227" t="s">
        <v>682</v>
      </c>
      <c r="E89" s="227" t="s">
        <v>182</v>
      </c>
      <c r="F89" s="227"/>
      <c r="G89" s="227"/>
      <c r="H89" s="51"/>
      <c r="I89" s="63"/>
      <c r="J89" s="33"/>
      <c r="K89" s="227">
        <v>0</v>
      </c>
      <c r="L89" s="227">
        <v>0</v>
      </c>
      <c r="M89" s="227">
        <v>1908</v>
      </c>
      <c r="N89" s="33" t="s">
        <v>189</v>
      </c>
      <c r="O89" s="227">
        <v>0</v>
      </c>
      <c r="P89" s="227">
        <v>0</v>
      </c>
      <c r="Q89" s="227">
        <v>0</v>
      </c>
      <c r="R89" s="227">
        <v>0</v>
      </c>
      <c r="S89" s="227">
        <v>1908</v>
      </c>
      <c r="T89" s="227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227">
        <v>0</v>
      </c>
      <c r="AB89" s="227">
        <v>0</v>
      </c>
      <c r="AC89" s="227">
        <v>0</v>
      </c>
      <c r="AD89" s="227">
        <v>0</v>
      </c>
      <c r="AE89" s="227">
        <v>1908</v>
      </c>
      <c r="AF89" s="227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1908</v>
      </c>
      <c r="AR89" s="27">
        <v>0</v>
      </c>
    </row>
    <row r="90" spans="1:51" ht="75" x14ac:dyDescent="0.25">
      <c r="A90" s="227">
        <v>70</v>
      </c>
      <c r="B90" s="227"/>
      <c r="C90" s="227" t="s">
        <v>832</v>
      </c>
      <c r="D90" s="227" t="s">
        <v>682</v>
      </c>
      <c r="E90" s="227" t="s">
        <v>182</v>
      </c>
      <c r="F90" s="227"/>
      <c r="G90" s="227"/>
      <c r="H90" s="51"/>
      <c r="I90" s="63"/>
      <c r="J90" s="33"/>
      <c r="K90" s="227">
        <v>0</v>
      </c>
      <c r="L90" s="227">
        <v>0</v>
      </c>
      <c r="M90" s="227">
        <v>443</v>
      </c>
      <c r="N90" s="33" t="s">
        <v>189</v>
      </c>
      <c r="O90" s="227">
        <v>0</v>
      </c>
      <c r="P90" s="227">
        <v>0</v>
      </c>
      <c r="Q90" s="227">
        <v>0</v>
      </c>
      <c r="R90" s="227">
        <v>0</v>
      </c>
      <c r="S90" s="227">
        <v>443</v>
      </c>
      <c r="T90" s="227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227">
        <v>0</v>
      </c>
      <c r="AB90" s="227">
        <v>0</v>
      </c>
      <c r="AC90" s="227">
        <v>0</v>
      </c>
      <c r="AD90" s="227">
        <v>0</v>
      </c>
      <c r="AE90" s="227">
        <v>443</v>
      </c>
      <c r="AF90" s="227">
        <v>0</v>
      </c>
      <c r="AG90" s="58">
        <v>0</v>
      </c>
      <c r="AH90" s="58">
        <v>0</v>
      </c>
      <c r="AI90" s="58">
        <v>0</v>
      </c>
      <c r="AJ90" s="58">
        <v>0</v>
      </c>
      <c r="AK90" s="58">
        <v>0</v>
      </c>
      <c r="AL90" s="58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443</v>
      </c>
      <c r="AR90" s="27">
        <v>0</v>
      </c>
    </row>
    <row r="91" spans="1:51" x14ac:dyDescent="0.25">
      <c r="A91" s="227"/>
      <c r="B91" s="227"/>
      <c r="C91" s="227"/>
      <c r="D91" s="227"/>
      <c r="E91" s="227"/>
      <c r="F91" s="227"/>
      <c r="G91" s="227"/>
      <c r="H91" s="51"/>
      <c r="I91" s="63"/>
      <c r="J91" s="33"/>
      <c r="K91" s="227"/>
      <c r="L91" s="227"/>
      <c r="M91" s="227"/>
      <c r="N91" s="33"/>
      <c r="O91" s="227"/>
      <c r="P91" s="227"/>
      <c r="Q91" s="227"/>
      <c r="R91" s="227"/>
      <c r="S91" s="227"/>
      <c r="T91" s="227"/>
      <c r="U91" s="60"/>
      <c r="V91" s="60"/>
      <c r="W91" s="60"/>
      <c r="X91" s="60"/>
      <c r="Y91" s="60"/>
      <c r="Z91" s="60"/>
      <c r="AA91" s="435" t="s">
        <v>833</v>
      </c>
      <c r="AB91" s="501"/>
      <c r="AC91" s="501"/>
      <c r="AD91" s="501"/>
      <c r="AE91" s="501"/>
      <c r="AF91" s="501"/>
      <c r="AG91" s="501"/>
      <c r="AH91" s="501"/>
      <c r="AI91" s="501"/>
      <c r="AJ91" s="501"/>
      <c r="AK91" s="501"/>
      <c r="AL91" s="501"/>
      <c r="AM91" s="501"/>
      <c r="AN91" s="501"/>
      <c r="AO91" s="501"/>
      <c r="AP91" s="501"/>
      <c r="AQ91" s="501"/>
      <c r="AR91" s="435"/>
      <c r="AS91" s="502"/>
      <c r="AT91" s="359"/>
      <c r="AU91" s="359"/>
      <c r="AV91" s="359"/>
      <c r="AW91" s="362"/>
      <c r="AX91" s="362"/>
      <c r="AY91" s="362"/>
    </row>
    <row r="92" spans="1:51" x14ac:dyDescent="0.25">
      <c r="A92" s="358"/>
      <c r="B92" s="227"/>
      <c r="C92" s="227"/>
      <c r="D92" s="227"/>
      <c r="E92" s="227"/>
      <c r="F92" s="227"/>
      <c r="G92" s="227"/>
      <c r="H92" s="60"/>
      <c r="I92" s="227"/>
      <c r="J92" s="227"/>
      <c r="K92" s="227"/>
      <c r="L92" s="227"/>
      <c r="M92" s="227"/>
      <c r="N92" s="227"/>
      <c r="O92" s="358"/>
      <c r="P92" s="358"/>
      <c r="Q92" s="358"/>
      <c r="R92" s="358"/>
      <c r="S92" s="358"/>
      <c r="T92" s="218"/>
      <c r="U92" s="60"/>
      <c r="AA92" s="218"/>
      <c r="AB92" s="218"/>
      <c r="AC92" s="218"/>
      <c r="AD92" s="218"/>
      <c r="AE92" s="218"/>
      <c r="AF92" s="218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</row>
    <row r="93" spans="1:51" ht="33" x14ac:dyDescent="0.25">
      <c r="A93" s="358"/>
      <c r="B93" s="227"/>
      <c r="C93" s="227"/>
      <c r="D93" s="227"/>
      <c r="E93" s="227"/>
      <c r="F93" s="227"/>
      <c r="G93" s="227"/>
      <c r="H93" s="60"/>
      <c r="I93" s="227"/>
      <c r="J93" s="227"/>
      <c r="K93" s="227"/>
      <c r="L93" s="227"/>
      <c r="M93" s="227"/>
      <c r="N93" s="227"/>
      <c r="O93" s="218"/>
      <c r="P93" s="218"/>
      <c r="AA93" s="218"/>
      <c r="AB93" s="218"/>
      <c r="AC93" s="364"/>
      <c r="AD93" s="218"/>
      <c r="AE93" s="218"/>
      <c r="AF93" s="218"/>
      <c r="AG93" s="36"/>
      <c r="AH93" s="376" t="s">
        <v>965</v>
      </c>
      <c r="AI93" s="36"/>
      <c r="AJ93" s="36"/>
      <c r="AK93" s="36"/>
      <c r="AL93" s="36"/>
      <c r="AM93" s="365"/>
      <c r="AN93" s="36"/>
      <c r="AO93" s="36"/>
      <c r="AP93" s="364" t="s">
        <v>967</v>
      </c>
      <c r="AQ93" s="36"/>
      <c r="AR93" s="36"/>
    </row>
    <row r="94" spans="1:51" x14ac:dyDescent="0.25">
      <c r="A94" s="358"/>
      <c r="B94" s="227"/>
      <c r="C94" s="227"/>
      <c r="D94" s="227"/>
      <c r="E94" s="227"/>
      <c r="F94" s="227"/>
      <c r="G94" s="227"/>
      <c r="H94" s="60"/>
      <c r="I94" s="227"/>
      <c r="J94" s="227"/>
      <c r="K94" s="227"/>
      <c r="L94" s="227"/>
      <c r="M94" s="227"/>
      <c r="N94" s="227"/>
      <c r="O94" s="218"/>
      <c r="P94" s="218"/>
      <c r="Q94" s="218"/>
      <c r="R94" s="218"/>
      <c r="S94" s="218"/>
      <c r="T94" s="218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435"/>
      <c r="AQ94" s="435"/>
      <c r="AR94" s="36"/>
    </row>
    <row r="95" spans="1:51" ht="33" x14ac:dyDescent="0.25">
      <c r="A95" s="358"/>
      <c r="B95" s="227"/>
      <c r="C95" s="227"/>
      <c r="D95" s="227"/>
      <c r="E95" s="227"/>
      <c r="F95" s="227"/>
      <c r="G95" s="227"/>
      <c r="H95" s="60"/>
      <c r="I95" s="227"/>
      <c r="J95" s="227"/>
      <c r="K95" s="227"/>
      <c r="L95" s="227"/>
      <c r="M95" s="227"/>
      <c r="N95" s="227"/>
      <c r="O95" s="358"/>
      <c r="P95" s="358"/>
      <c r="Q95" s="358"/>
      <c r="R95" s="358"/>
      <c r="S95" s="218"/>
      <c r="T95" s="218"/>
      <c r="U95" s="60"/>
      <c r="AA95" s="218"/>
      <c r="AB95" s="218"/>
      <c r="AC95" s="366"/>
      <c r="AD95" s="218"/>
      <c r="AE95" s="218"/>
      <c r="AF95" s="218"/>
      <c r="AG95" s="60"/>
      <c r="AH95" s="36"/>
      <c r="AI95" s="376" t="s">
        <v>964</v>
      </c>
      <c r="AJ95" s="36"/>
      <c r="AK95" s="36"/>
      <c r="AL95" s="36"/>
      <c r="AM95" s="365"/>
      <c r="AN95" s="36"/>
      <c r="AO95" s="36"/>
      <c r="AP95" s="500" t="s">
        <v>194</v>
      </c>
      <c r="AQ95" s="435"/>
      <c r="AR95" s="36"/>
    </row>
    <row r="96" spans="1:51" x14ac:dyDescent="0.25">
      <c r="A96" s="358"/>
      <c r="B96" s="227"/>
      <c r="C96" s="227"/>
      <c r="D96" s="227"/>
      <c r="E96" s="227"/>
      <c r="F96" s="227"/>
      <c r="G96" s="227"/>
      <c r="H96" s="60"/>
      <c r="I96" s="227"/>
      <c r="J96" s="227"/>
      <c r="K96" s="227"/>
      <c r="L96" s="227"/>
      <c r="M96" s="227"/>
      <c r="N96" s="227"/>
      <c r="O96" s="218"/>
      <c r="P96" s="218"/>
      <c r="AA96" s="435"/>
      <c r="AB96" s="435"/>
      <c r="AC96" s="435"/>
      <c r="AD96" s="435"/>
      <c r="AE96" s="435"/>
      <c r="AF96" s="435"/>
      <c r="AG96" s="435"/>
      <c r="AH96" s="435"/>
      <c r="AI96" s="435"/>
      <c r="AJ96" s="435"/>
      <c r="AK96" s="435"/>
      <c r="AL96" s="435"/>
      <c r="AM96" s="435"/>
      <c r="AN96" s="435"/>
      <c r="AO96" s="435"/>
      <c r="AP96" s="435"/>
      <c r="AQ96" s="218"/>
      <c r="AR96" s="36"/>
    </row>
    <row r="97" spans="27:44" x14ac:dyDescent="0.25">
      <c r="AA97" s="218" t="s">
        <v>833</v>
      </c>
      <c r="AB97" s="218"/>
      <c r="AC97" s="218"/>
      <c r="AD97" s="218"/>
      <c r="AE97" s="218"/>
      <c r="AF97" s="218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</row>
    <row r="98" spans="27:44" x14ac:dyDescent="0.25">
      <c r="AA98" s="218"/>
      <c r="AB98" s="218"/>
      <c r="AC98" s="218"/>
      <c r="AD98" s="218"/>
      <c r="AE98" s="218"/>
      <c r="AF98" s="218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</row>
  </sheetData>
  <mergeCells count="41">
    <mergeCell ref="G5:H7"/>
    <mergeCell ref="B5:B7"/>
    <mergeCell ref="C5:C7"/>
    <mergeCell ref="D5:D7"/>
    <mergeCell ref="E5:E7"/>
    <mergeCell ref="F5:F7"/>
    <mergeCell ref="V6:V7"/>
    <mergeCell ref="J5:J7"/>
    <mergeCell ref="K5:N5"/>
    <mergeCell ref="O5:S5"/>
    <mergeCell ref="T5:T7"/>
    <mergeCell ref="U5:Z5"/>
    <mergeCell ref="W6:W7"/>
    <mergeCell ref="X6:X7"/>
    <mergeCell ref="Y6:Y7"/>
    <mergeCell ref="Z6:Z7"/>
    <mergeCell ref="K6:M6"/>
    <mergeCell ref="N6:N7"/>
    <mergeCell ref="R6:R7"/>
    <mergeCell ref="S6:S7"/>
    <mergeCell ref="U6:U7"/>
    <mergeCell ref="AR91:AS91"/>
    <mergeCell ref="AD6:AD7"/>
    <mergeCell ref="AE6:AE7"/>
    <mergeCell ref="AG6:AG7"/>
    <mergeCell ref="AH6:AH7"/>
    <mergeCell ref="AI6:AI7"/>
    <mergeCell ref="AJ6:AJ7"/>
    <mergeCell ref="AF5:AF7"/>
    <mergeCell ref="AG5:AL5"/>
    <mergeCell ref="AM5:AQ5"/>
    <mergeCell ref="AR5:AR7"/>
    <mergeCell ref="AA5:AE5"/>
    <mergeCell ref="AP94:AQ94"/>
    <mergeCell ref="AP95:AQ95"/>
    <mergeCell ref="AA96:AP96"/>
    <mergeCell ref="AK6:AK7"/>
    <mergeCell ref="AL6:AL7"/>
    <mergeCell ref="AP6:AP7"/>
    <mergeCell ref="AQ6:AQ7"/>
    <mergeCell ref="AA91:AQ91"/>
  </mergeCells>
  <pageMargins left="0.7" right="0.7" top="0.75" bottom="0.75" header="0.3" footer="0.3"/>
  <pageSetup paperSize="9" scale="33" orientation="portrait" verticalDpi="0" r:id="rId1"/>
  <rowBreaks count="1" manualBreakCount="1">
    <brk id="42" max="43" man="1"/>
  </rowBreaks>
  <colBreaks count="2" manualBreakCount="2">
    <brk id="14" max="1048575" man="1"/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view="pageBreakPreview" zoomScale="60" zoomScaleNormal="70" workbookViewId="0">
      <selection activeCell="E2" sqref="E2:M2"/>
    </sheetView>
  </sheetViews>
  <sheetFormatPr defaultColWidth="9.140625" defaultRowHeight="18.75" x14ac:dyDescent="0.25"/>
  <cols>
    <col min="1" max="1" width="15.5703125" style="184" customWidth="1"/>
    <col min="2" max="2" width="16.5703125" style="185" customWidth="1"/>
    <col min="3" max="3" width="20" style="185" customWidth="1"/>
    <col min="4" max="4" width="25.5703125" style="185" customWidth="1"/>
    <col min="5" max="5" width="27.7109375" style="185" customWidth="1"/>
    <col min="6" max="6" width="7.5703125" style="189" customWidth="1"/>
    <col min="7" max="7" width="9.140625" style="190"/>
    <col min="8" max="8" width="7.28515625" style="189" customWidth="1"/>
    <col min="9" max="9" width="19" style="189" customWidth="1"/>
    <col min="10" max="10" width="12.7109375" style="189" customWidth="1"/>
    <col min="11" max="11" width="10.85546875" style="189" customWidth="1"/>
    <col min="12" max="12" width="9.7109375" style="189" customWidth="1"/>
    <col min="13" max="13" width="26.42578125" style="189" customWidth="1"/>
    <col min="14" max="15" width="9.140625" style="56" hidden="1" customWidth="1"/>
    <col min="16" max="18" width="9.140625" style="56" customWidth="1"/>
    <col min="19" max="19" width="14.140625" style="56" customWidth="1"/>
    <col min="20" max="21" width="9.140625" style="56" customWidth="1"/>
    <col min="22" max="22" width="14.42578125" style="56" customWidth="1"/>
    <col min="23" max="23" width="19.5703125" style="56" customWidth="1"/>
    <col min="24" max="24" width="18.7109375" style="56" customWidth="1"/>
    <col min="25" max="25" width="19.140625" style="56" customWidth="1"/>
    <col min="26" max="26" width="14.85546875" style="56" customWidth="1"/>
    <col min="27" max="27" width="19.5703125" style="56" customWidth="1"/>
    <col min="28" max="30" width="9.140625" style="56"/>
    <col min="31" max="31" width="12" style="56" customWidth="1"/>
    <col min="32" max="33" width="9.140625" style="56"/>
    <col min="34" max="16384" width="9.140625" style="187"/>
  </cols>
  <sheetData>
    <row r="1" spans="1:33" s="111" customFormat="1" ht="27" x14ac:dyDescent="0.25">
      <c r="A1" s="109" t="s">
        <v>837</v>
      </c>
      <c r="B1" s="515" t="s">
        <v>904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s="111" customFormat="1" ht="22.5" x14ac:dyDescent="0.25">
      <c r="A2" s="112"/>
      <c r="D2" s="113"/>
      <c r="E2" s="517" t="s">
        <v>197</v>
      </c>
      <c r="F2" s="518"/>
      <c r="G2" s="518"/>
      <c r="H2" s="518"/>
      <c r="I2" s="518"/>
      <c r="J2" s="518"/>
      <c r="K2" s="518"/>
      <c r="L2" s="518"/>
      <c r="M2" s="518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s="111" customFormat="1" ht="15.75" customHeight="1" x14ac:dyDescent="0.25">
      <c r="A3" s="112"/>
      <c r="B3" s="114"/>
      <c r="C3" s="114"/>
      <c r="D3" s="114"/>
      <c r="E3" s="114"/>
      <c r="F3" s="2"/>
      <c r="G3" s="115"/>
      <c r="H3" s="2"/>
      <c r="I3" s="2"/>
      <c r="J3" s="2"/>
      <c r="K3" s="2"/>
      <c r="L3" s="2"/>
      <c r="M3" s="2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s="117" customFormat="1" ht="34.5" customHeight="1" x14ac:dyDescent="0.25">
      <c r="A4" s="116"/>
      <c r="B4" s="519" t="s">
        <v>838</v>
      </c>
      <c r="C4" s="519" t="s">
        <v>839</v>
      </c>
      <c r="D4" s="519" t="s">
        <v>5</v>
      </c>
      <c r="E4" s="519" t="s">
        <v>411</v>
      </c>
      <c r="F4" s="522" t="s">
        <v>7</v>
      </c>
      <c r="G4" s="523"/>
      <c r="H4" s="524"/>
      <c r="I4" s="519" t="s">
        <v>412</v>
      </c>
      <c r="J4" s="531" t="s">
        <v>9</v>
      </c>
      <c r="K4" s="532"/>
      <c r="L4" s="532"/>
      <c r="M4" s="533"/>
      <c r="N4" s="510"/>
      <c r="O4" s="511"/>
      <c r="P4" s="388" t="s">
        <v>200</v>
      </c>
      <c r="Q4" s="512"/>
      <c r="R4" s="512"/>
      <c r="S4" s="512"/>
      <c r="T4" s="512"/>
      <c r="U4" s="395" t="s">
        <v>198</v>
      </c>
      <c r="V4" s="388" t="s">
        <v>406</v>
      </c>
      <c r="W4" s="510"/>
      <c r="X4" s="510"/>
      <c r="Y4" s="510"/>
      <c r="Z4" s="510"/>
      <c r="AA4" s="511"/>
      <c r="AB4" s="388" t="s">
        <v>407</v>
      </c>
      <c r="AC4" s="512"/>
      <c r="AD4" s="512"/>
      <c r="AE4" s="512"/>
      <c r="AF4" s="512"/>
      <c r="AG4" s="395" t="s">
        <v>198</v>
      </c>
    </row>
    <row r="5" spans="1:33" s="117" customFormat="1" ht="21.75" customHeight="1" x14ac:dyDescent="0.25">
      <c r="A5" s="118"/>
      <c r="B5" s="520"/>
      <c r="C5" s="520"/>
      <c r="D5" s="520"/>
      <c r="E5" s="520"/>
      <c r="F5" s="525"/>
      <c r="G5" s="526"/>
      <c r="H5" s="527"/>
      <c r="I5" s="520"/>
      <c r="J5" s="531" t="s">
        <v>14</v>
      </c>
      <c r="K5" s="532"/>
      <c r="L5" s="533"/>
      <c r="M5" s="538" t="s">
        <v>15</v>
      </c>
      <c r="N5" s="391" t="s">
        <v>202</v>
      </c>
      <c r="O5" s="391" t="s">
        <v>203</v>
      </c>
      <c r="P5" s="14"/>
      <c r="Q5" s="14"/>
      <c r="R5" s="14"/>
      <c r="S5" s="391" t="s">
        <v>27</v>
      </c>
      <c r="T5" s="513" t="s">
        <v>17</v>
      </c>
      <c r="U5" s="504"/>
      <c r="V5" s="513" t="s">
        <v>18</v>
      </c>
      <c r="W5" s="391" t="s">
        <v>19</v>
      </c>
      <c r="X5" s="391" t="s">
        <v>20</v>
      </c>
      <c r="Y5" s="391" t="s">
        <v>21</v>
      </c>
      <c r="Z5" s="391" t="s">
        <v>202</v>
      </c>
      <c r="AA5" s="391" t="s">
        <v>203</v>
      </c>
      <c r="AB5" s="14"/>
      <c r="AC5" s="14"/>
      <c r="AD5" s="14"/>
      <c r="AE5" s="391" t="s">
        <v>27</v>
      </c>
      <c r="AF5" s="513" t="s">
        <v>17</v>
      </c>
      <c r="AG5" s="504"/>
    </row>
    <row r="6" spans="1:33" s="117" customFormat="1" ht="89.25" customHeight="1" x14ac:dyDescent="0.25">
      <c r="A6" s="118"/>
      <c r="B6" s="520"/>
      <c r="C6" s="520"/>
      <c r="D6" s="520"/>
      <c r="E6" s="520"/>
      <c r="F6" s="528"/>
      <c r="G6" s="529"/>
      <c r="H6" s="530"/>
      <c r="I6" s="521"/>
      <c r="J6" s="119" t="s">
        <v>31</v>
      </c>
      <c r="K6" s="119" t="s">
        <v>29</v>
      </c>
      <c r="L6" s="120" t="s">
        <v>30</v>
      </c>
      <c r="M6" s="521"/>
      <c r="N6" s="392"/>
      <c r="O6" s="392"/>
      <c r="P6" s="15" t="s">
        <v>24</v>
      </c>
      <c r="Q6" s="15" t="s">
        <v>25</v>
      </c>
      <c r="R6" s="15" t="s">
        <v>26</v>
      </c>
      <c r="S6" s="392"/>
      <c r="T6" s="514"/>
      <c r="U6" s="504"/>
      <c r="V6" s="514"/>
      <c r="W6" s="392"/>
      <c r="X6" s="392"/>
      <c r="Y6" s="392"/>
      <c r="Z6" s="392"/>
      <c r="AA6" s="392"/>
      <c r="AB6" s="15" t="s">
        <v>24</v>
      </c>
      <c r="AC6" s="15" t="s">
        <v>25</v>
      </c>
      <c r="AD6" s="15" t="s">
        <v>26</v>
      </c>
      <c r="AE6" s="392"/>
      <c r="AF6" s="514"/>
      <c r="AG6" s="504"/>
    </row>
    <row r="7" spans="1:33" s="117" customFormat="1" ht="20.25" customHeight="1" x14ac:dyDescent="0.25">
      <c r="A7" s="118"/>
      <c r="B7" s="520"/>
      <c r="C7" s="520"/>
      <c r="D7" s="520"/>
      <c r="E7" s="520"/>
      <c r="F7" s="534" t="s">
        <v>32</v>
      </c>
      <c r="G7" s="508"/>
      <c r="H7" s="508"/>
      <c r="I7" s="509"/>
      <c r="J7" s="121"/>
      <c r="K7" s="121"/>
      <c r="L7" s="121"/>
      <c r="M7" s="121"/>
      <c r="N7" s="122">
        <f t="shared" ref="N7:AG7" si="0">N9+N10</f>
        <v>0</v>
      </c>
      <c r="O7" s="122">
        <f t="shared" si="0"/>
        <v>0</v>
      </c>
      <c r="P7" s="122">
        <f t="shared" si="0"/>
        <v>2786</v>
      </c>
      <c r="Q7" s="122">
        <f t="shared" si="0"/>
        <v>17010</v>
      </c>
      <c r="R7" s="122">
        <f t="shared" si="0"/>
        <v>65204</v>
      </c>
      <c r="S7" s="122">
        <f t="shared" si="0"/>
        <v>85000</v>
      </c>
      <c r="T7" s="123">
        <f t="shared" si="0"/>
        <v>8000</v>
      </c>
      <c r="U7" s="122">
        <f t="shared" si="0"/>
        <v>0</v>
      </c>
      <c r="V7" s="122">
        <f t="shared" si="0"/>
        <v>0</v>
      </c>
      <c r="W7" s="122">
        <f t="shared" si="0"/>
        <v>0</v>
      </c>
      <c r="X7" s="122">
        <f t="shared" si="0"/>
        <v>0</v>
      </c>
      <c r="Y7" s="122">
        <f t="shared" si="0"/>
        <v>0</v>
      </c>
      <c r="Z7" s="122">
        <f t="shared" si="0"/>
        <v>0</v>
      </c>
      <c r="AA7" s="122">
        <f t="shared" si="0"/>
        <v>0</v>
      </c>
      <c r="AB7" s="122">
        <f t="shared" si="0"/>
        <v>2786</v>
      </c>
      <c r="AC7" s="122">
        <f t="shared" si="0"/>
        <v>17010</v>
      </c>
      <c r="AD7" s="122">
        <f t="shared" si="0"/>
        <v>65204</v>
      </c>
      <c r="AE7" s="122">
        <f t="shared" si="0"/>
        <v>85000</v>
      </c>
      <c r="AF7" s="123">
        <f t="shared" si="0"/>
        <v>8000</v>
      </c>
      <c r="AG7" s="122">
        <f t="shared" si="0"/>
        <v>0</v>
      </c>
    </row>
    <row r="8" spans="1:33" s="117" customFormat="1" ht="19.5" customHeight="1" x14ac:dyDescent="0.25">
      <c r="A8" s="118"/>
      <c r="B8" s="520"/>
      <c r="C8" s="520"/>
      <c r="D8" s="520"/>
      <c r="E8" s="520"/>
      <c r="F8" s="535" t="s">
        <v>390</v>
      </c>
      <c r="G8" s="536"/>
      <c r="H8" s="536"/>
      <c r="I8" s="537"/>
      <c r="J8" s="124"/>
      <c r="K8" s="125"/>
      <c r="L8" s="125"/>
      <c r="M8" s="125"/>
      <c r="N8" s="20"/>
      <c r="O8" s="20"/>
      <c r="P8" s="17"/>
      <c r="Q8" s="17"/>
      <c r="R8" s="17"/>
      <c r="S8" s="17"/>
      <c r="T8" s="56"/>
      <c r="U8" s="18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1"/>
      <c r="AG8" s="18"/>
    </row>
    <row r="9" spans="1:33" s="117" customFormat="1" ht="19.5" customHeight="1" x14ac:dyDescent="0.25">
      <c r="A9" s="118"/>
      <c r="B9" s="520"/>
      <c r="C9" s="520"/>
      <c r="D9" s="520"/>
      <c r="E9" s="520"/>
      <c r="F9" s="535" t="s">
        <v>417</v>
      </c>
      <c r="G9" s="532"/>
      <c r="H9" s="532"/>
      <c r="I9" s="533"/>
      <c r="J9" s="121"/>
      <c r="K9" s="121"/>
      <c r="L9" s="121"/>
      <c r="M9" s="121"/>
      <c r="N9" s="126">
        <f t="shared" ref="N9:AG9" si="1">N12</f>
        <v>0</v>
      </c>
      <c r="O9" s="126">
        <f t="shared" si="1"/>
        <v>0</v>
      </c>
      <c r="P9" s="126">
        <f t="shared" si="1"/>
        <v>101</v>
      </c>
      <c r="Q9" s="126">
        <f t="shared" si="1"/>
        <v>6518</v>
      </c>
      <c r="R9" s="126">
        <f t="shared" si="1"/>
        <v>949</v>
      </c>
      <c r="S9" s="126">
        <f t="shared" si="1"/>
        <v>7568</v>
      </c>
      <c r="T9" s="127">
        <f t="shared" si="1"/>
        <v>0</v>
      </c>
      <c r="U9" s="126">
        <f t="shared" si="1"/>
        <v>0</v>
      </c>
      <c r="V9" s="126">
        <f t="shared" si="1"/>
        <v>0</v>
      </c>
      <c r="W9" s="126">
        <f t="shared" si="1"/>
        <v>0</v>
      </c>
      <c r="X9" s="126">
        <f t="shared" si="1"/>
        <v>0</v>
      </c>
      <c r="Y9" s="126">
        <f t="shared" si="1"/>
        <v>0</v>
      </c>
      <c r="Z9" s="126">
        <f t="shared" si="1"/>
        <v>0</v>
      </c>
      <c r="AA9" s="126">
        <f t="shared" si="1"/>
        <v>0</v>
      </c>
      <c r="AB9" s="126">
        <f t="shared" si="1"/>
        <v>101</v>
      </c>
      <c r="AC9" s="126">
        <f t="shared" si="1"/>
        <v>6518</v>
      </c>
      <c r="AD9" s="126">
        <f t="shared" si="1"/>
        <v>949</v>
      </c>
      <c r="AE9" s="126">
        <f t="shared" si="1"/>
        <v>7568</v>
      </c>
      <c r="AF9" s="127">
        <f t="shared" si="1"/>
        <v>0</v>
      </c>
      <c r="AG9" s="126">
        <f t="shared" si="1"/>
        <v>0</v>
      </c>
    </row>
    <row r="10" spans="1:33" s="117" customFormat="1" ht="18.75" customHeight="1" x14ac:dyDescent="0.25">
      <c r="A10" s="118"/>
      <c r="B10" s="520"/>
      <c r="C10" s="520"/>
      <c r="D10" s="520"/>
      <c r="E10" s="520"/>
      <c r="F10" s="535" t="s">
        <v>35</v>
      </c>
      <c r="G10" s="532"/>
      <c r="H10" s="532"/>
      <c r="I10" s="533"/>
      <c r="J10" s="121"/>
      <c r="K10" s="121"/>
      <c r="L10" s="121"/>
      <c r="M10" s="121"/>
      <c r="N10" s="122">
        <f t="shared" ref="N10:AG10" si="2">N17</f>
        <v>0</v>
      </c>
      <c r="O10" s="122">
        <f t="shared" si="2"/>
        <v>0</v>
      </c>
      <c r="P10" s="122">
        <f t="shared" si="2"/>
        <v>2685</v>
      </c>
      <c r="Q10" s="122">
        <f t="shared" si="2"/>
        <v>10492</v>
      </c>
      <c r="R10" s="122">
        <f t="shared" si="2"/>
        <v>64255</v>
      </c>
      <c r="S10" s="122">
        <f t="shared" si="2"/>
        <v>77432</v>
      </c>
      <c r="T10" s="123">
        <f t="shared" si="2"/>
        <v>8000</v>
      </c>
      <c r="U10" s="122">
        <f t="shared" si="2"/>
        <v>0</v>
      </c>
      <c r="V10" s="122">
        <f t="shared" si="2"/>
        <v>0</v>
      </c>
      <c r="W10" s="122">
        <f t="shared" si="2"/>
        <v>0</v>
      </c>
      <c r="X10" s="122">
        <f t="shared" si="2"/>
        <v>0</v>
      </c>
      <c r="Y10" s="122">
        <f t="shared" si="2"/>
        <v>0</v>
      </c>
      <c r="Z10" s="122">
        <f t="shared" si="2"/>
        <v>0</v>
      </c>
      <c r="AA10" s="122">
        <f t="shared" si="2"/>
        <v>0</v>
      </c>
      <c r="AB10" s="122">
        <f t="shared" si="2"/>
        <v>2685</v>
      </c>
      <c r="AC10" s="122">
        <f t="shared" si="2"/>
        <v>10492</v>
      </c>
      <c r="AD10" s="122">
        <f t="shared" si="2"/>
        <v>64255</v>
      </c>
      <c r="AE10" s="122">
        <f t="shared" si="2"/>
        <v>77432</v>
      </c>
      <c r="AF10" s="123">
        <f t="shared" si="2"/>
        <v>8000</v>
      </c>
      <c r="AG10" s="122">
        <f t="shared" si="2"/>
        <v>0</v>
      </c>
    </row>
    <row r="11" spans="1:33" s="130" customFormat="1" x14ac:dyDescent="0.25">
      <c r="A11" s="128"/>
      <c r="B11" s="521"/>
      <c r="C11" s="521"/>
      <c r="D11" s="521"/>
      <c r="E11" s="520"/>
      <c r="F11" s="129"/>
      <c r="G11" s="9"/>
      <c r="H11" s="7"/>
      <c r="I11" s="7"/>
      <c r="J11" s="7"/>
      <c r="K11" s="7"/>
      <c r="L11" s="7"/>
      <c r="M11" s="7"/>
      <c r="N11" s="126"/>
      <c r="O11" s="126"/>
      <c r="P11" s="121"/>
      <c r="Q11" s="121"/>
      <c r="R11" s="121"/>
      <c r="S11" s="121"/>
      <c r="T11" s="124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  <c r="AG11" s="126"/>
    </row>
    <row r="12" spans="1:33" s="117" customFormat="1" x14ac:dyDescent="0.25">
      <c r="A12" s="131"/>
      <c r="B12" s="113"/>
      <c r="C12" s="113"/>
      <c r="D12" s="506" t="s">
        <v>36</v>
      </c>
      <c r="E12" s="506"/>
      <c r="F12" s="506"/>
      <c r="G12" s="506"/>
      <c r="H12" s="507"/>
      <c r="I12" s="121"/>
      <c r="J12" s="132"/>
      <c r="K12" s="132"/>
      <c r="L12" s="132"/>
      <c r="M12" s="132"/>
      <c r="N12" s="126">
        <f t="shared" ref="N12:AG12" si="3">SUM(N13:N15)</f>
        <v>0</v>
      </c>
      <c r="O12" s="126">
        <f t="shared" si="3"/>
        <v>0</v>
      </c>
      <c r="P12" s="126">
        <f t="shared" si="3"/>
        <v>101</v>
      </c>
      <c r="Q12" s="126">
        <f t="shared" si="3"/>
        <v>6518</v>
      </c>
      <c r="R12" s="126">
        <f t="shared" si="3"/>
        <v>949</v>
      </c>
      <c r="S12" s="126">
        <f t="shared" si="3"/>
        <v>7568</v>
      </c>
      <c r="T12" s="127">
        <f t="shared" si="3"/>
        <v>0</v>
      </c>
      <c r="U12" s="126">
        <f t="shared" si="3"/>
        <v>0</v>
      </c>
      <c r="V12" s="126">
        <f t="shared" si="3"/>
        <v>0</v>
      </c>
      <c r="W12" s="126">
        <f t="shared" si="3"/>
        <v>0</v>
      </c>
      <c r="X12" s="126">
        <f t="shared" si="3"/>
        <v>0</v>
      </c>
      <c r="Y12" s="126">
        <f t="shared" si="3"/>
        <v>0</v>
      </c>
      <c r="Z12" s="126">
        <f t="shared" si="3"/>
        <v>0</v>
      </c>
      <c r="AA12" s="126">
        <f t="shared" si="3"/>
        <v>0</v>
      </c>
      <c r="AB12" s="126">
        <f t="shared" si="3"/>
        <v>101</v>
      </c>
      <c r="AC12" s="126">
        <f t="shared" si="3"/>
        <v>6518</v>
      </c>
      <c r="AD12" s="126">
        <f t="shared" si="3"/>
        <v>949</v>
      </c>
      <c r="AE12" s="126">
        <f t="shared" si="3"/>
        <v>7568</v>
      </c>
      <c r="AF12" s="127">
        <f t="shared" si="3"/>
        <v>0</v>
      </c>
      <c r="AG12" s="126">
        <f t="shared" si="3"/>
        <v>0</v>
      </c>
    </row>
    <row r="13" spans="1:33" s="140" customFormat="1" ht="56.25" x14ac:dyDescent="0.25">
      <c r="A13" s="133">
        <v>1</v>
      </c>
      <c r="B13" s="133" t="s">
        <v>840</v>
      </c>
      <c r="C13" s="133" t="s">
        <v>841</v>
      </c>
      <c r="D13" s="133" t="s">
        <v>67</v>
      </c>
      <c r="E13" s="133" t="s">
        <v>842</v>
      </c>
      <c r="F13" s="134" t="s">
        <v>253</v>
      </c>
      <c r="G13" s="135" t="s">
        <v>843</v>
      </c>
      <c r="H13" s="136" t="s">
        <v>844</v>
      </c>
      <c r="I13" s="3">
        <v>51044</v>
      </c>
      <c r="J13" s="134">
        <v>5555</v>
      </c>
      <c r="K13" s="134">
        <v>6011</v>
      </c>
      <c r="L13" s="134">
        <v>0</v>
      </c>
      <c r="M13" s="137" t="s">
        <v>845</v>
      </c>
      <c r="N13" s="18">
        <v>0</v>
      </c>
      <c r="O13" s="18">
        <v>0</v>
      </c>
      <c r="P13" s="18">
        <v>0</v>
      </c>
      <c r="Q13" s="18">
        <v>1069</v>
      </c>
      <c r="R13" s="18">
        <v>440</v>
      </c>
      <c r="S13" s="138">
        <v>1509</v>
      </c>
      <c r="T13" s="139">
        <v>0</v>
      </c>
      <c r="U13" s="13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1069</v>
      </c>
      <c r="AD13" s="18">
        <v>440</v>
      </c>
      <c r="AE13" s="138">
        <v>1509</v>
      </c>
      <c r="AF13" s="139">
        <v>0</v>
      </c>
      <c r="AG13" s="138">
        <v>0</v>
      </c>
    </row>
    <row r="14" spans="1:33" s="143" customFormat="1" ht="50.25" customHeight="1" x14ac:dyDescent="0.25">
      <c r="A14" s="141">
        <v>2</v>
      </c>
      <c r="B14" s="141" t="s">
        <v>846</v>
      </c>
      <c r="C14" s="141" t="s">
        <v>847</v>
      </c>
      <c r="D14" s="141" t="s">
        <v>365</v>
      </c>
      <c r="E14" s="141" t="s">
        <v>848</v>
      </c>
      <c r="F14" s="134" t="s">
        <v>41</v>
      </c>
      <c r="G14" s="135" t="s">
        <v>849</v>
      </c>
      <c r="H14" s="134" t="s">
        <v>49</v>
      </c>
      <c r="I14" s="142">
        <v>51409</v>
      </c>
      <c r="J14" s="134">
        <v>571</v>
      </c>
      <c r="K14" s="134">
        <v>744</v>
      </c>
      <c r="L14" s="134">
        <v>0</v>
      </c>
      <c r="M14" s="134" t="s">
        <v>850</v>
      </c>
      <c r="N14" s="138">
        <v>0</v>
      </c>
      <c r="O14" s="138">
        <v>0</v>
      </c>
      <c r="P14" s="134">
        <v>101</v>
      </c>
      <c r="Q14" s="134">
        <v>279</v>
      </c>
      <c r="R14" s="134">
        <v>174</v>
      </c>
      <c r="S14" s="134">
        <v>554</v>
      </c>
      <c r="T14" s="139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4">
        <v>101</v>
      </c>
      <c r="AC14" s="134">
        <v>279</v>
      </c>
      <c r="AD14" s="134">
        <v>174</v>
      </c>
      <c r="AE14" s="134">
        <v>554</v>
      </c>
      <c r="AF14" s="139">
        <v>0</v>
      </c>
      <c r="AG14" s="138">
        <v>0</v>
      </c>
    </row>
    <row r="15" spans="1:33" s="140" customFormat="1" ht="48" customHeight="1" x14ac:dyDescent="0.25">
      <c r="A15" s="133">
        <v>3</v>
      </c>
      <c r="B15" s="133" t="s">
        <v>851</v>
      </c>
      <c r="C15" s="133" t="s">
        <v>852</v>
      </c>
      <c r="D15" s="133" t="s">
        <v>288</v>
      </c>
      <c r="E15" s="141" t="s">
        <v>853</v>
      </c>
      <c r="F15" s="134" t="s">
        <v>41</v>
      </c>
      <c r="G15" s="144">
        <v>3498</v>
      </c>
      <c r="H15" s="144" t="s">
        <v>49</v>
      </c>
      <c r="I15" s="142">
        <v>51440</v>
      </c>
      <c r="J15" s="137">
        <v>5170</v>
      </c>
      <c r="K15" s="137">
        <v>5505</v>
      </c>
      <c r="L15" s="137">
        <v>0</v>
      </c>
      <c r="M15" s="137" t="s">
        <v>854</v>
      </c>
      <c r="N15" s="138">
        <v>0</v>
      </c>
      <c r="O15" s="138">
        <v>0</v>
      </c>
      <c r="P15" s="134">
        <v>0</v>
      </c>
      <c r="Q15" s="134">
        <v>5170</v>
      </c>
      <c r="R15" s="134">
        <v>335</v>
      </c>
      <c r="S15" s="134">
        <v>5505</v>
      </c>
      <c r="T15" s="145">
        <v>0</v>
      </c>
      <c r="U15" s="137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8">
        <v>0</v>
      </c>
      <c r="AB15" s="134">
        <v>0</v>
      </c>
      <c r="AC15" s="134">
        <v>5170</v>
      </c>
      <c r="AD15" s="134">
        <v>335</v>
      </c>
      <c r="AE15" s="134">
        <v>5505</v>
      </c>
      <c r="AF15" s="145">
        <v>0</v>
      </c>
      <c r="AG15" s="137">
        <v>0</v>
      </c>
    </row>
    <row r="16" spans="1:33" s="151" customFormat="1" x14ac:dyDescent="0.25">
      <c r="A16" s="146"/>
      <c r="B16" s="147"/>
      <c r="C16" s="147"/>
      <c r="D16" s="147"/>
      <c r="E16" s="147"/>
      <c r="F16" s="147"/>
      <c r="G16" s="148"/>
      <c r="H16" s="147"/>
      <c r="I16" s="147"/>
      <c r="J16" s="147"/>
      <c r="K16" s="147"/>
      <c r="L16" s="147"/>
      <c r="M16" s="147"/>
      <c r="N16" s="138"/>
      <c r="O16" s="138"/>
      <c r="P16" s="138"/>
      <c r="Q16" s="138"/>
      <c r="R16" s="138"/>
      <c r="S16" s="138"/>
      <c r="T16" s="139"/>
      <c r="U16" s="138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50"/>
      <c r="AG16" s="138"/>
    </row>
    <row r="17" spans="1:33" s="159" customFormat="1" x14ac:dyDescent="0.25">
      <c r="A17" s="152"/>
      <c r="B17" s="153"/>
      <c r="C17" s="153"/>
      <c r="D17" s="508" t="s">
        <v>96</v>
      </c>
      <c r="E17" s="508"/>
      <c r="F17" s="508"/>
      <c r="G17" s="508"/>
      <c r="H17" s="509"/>
      <c r="I17" s="154"/>
      <c r="J17" s="155"/>
      <c r="K17" s="155"/>
      <c r="L17" s="155"/>
      <c r="M17" s="155"/>
      <c r="N17" s="138"/>
      <c r="O17" s="138"/>
      <c r="P17" s="156">
        <f t="shared" ref="P17:U17" si="4">SUM(SUM(P18:P23)+SUM(P27:P35)+P39)</f>
        <v>2685</v>
      </c>
      <c r="Q17" s="156">
        <f t="shared" si="4"/>
        <v>10492</v>
      </c>
      <c r="R17" s="156">
        <f t="shared" si="4"/>
        <v>64255</v>
      </c>
      <c r="S17" s="156">
        <f t="shared" si="4"/>
        <v>77432</v>
      </c>
      <c r="T17" s="157">
        <f t="shared" si="4"/>
        <v>8000</v>
      </c>
      <c r="U17" s="158">
        <f t="shared" si="4"/>
        <v>0</v>
      </c>
      <c r="V17" s="138"/>
      <c r="W17" s="138"/>
      <c r="X17" s="138"/>
      <c r="Y17" s="138"/>
      <c r="Z17" s="138"/>
      <c r="AA17" s="138"/>
      <c r="AB17" s="156">
        <f t="shared" ref="AB17:AG17" si="5">SUM(SUM(AB18:AB23)+SUM(AB27:AB35)+AB39)</f>
        <v>2685</v>
      </c>
      <c r="AC17" s="156">
        <f t="shared" si="5"/>
        <v>10492</v>
      </c>
      <c r="AD17" s="156">
        <f t="shared" si="5"/>
        <v>64255</v>
      </c>
      <c r="AE17" s="156">
        <f t="shared" si="5"/>
        <v>77432</v>
      </c>
      <c r="AF17" s="157">
        <f t="shared" si="5"/>
        <v>8000</v>
      </c>
      <c r="AG17" s="158">
        <f t="shared" si="5"/>
        <v>0</v>
      </c>
    </row>
    <row r="18" spans="1:33" s="140" customFormat="1" ht="49.5" customHeight="1" x14ac:dyDescent="0.25">
      <c r="A18" s="133">
        <v>4</v>
      </c>
      <c r="B18" s="133" t="s">
        <v>851</v>
      </c>
      <c r="C18" s="133" t="s">
        <v>855</v>
      </c>
      <c r="D18" s="133" t="s">
        <v>288</v>
      </c>
      <c r="E18" s="133"/>
      <c r="F18" s="137"/>
      <c r="G18" s="160"/>
      <c r="H18" s="137"/>
      <c r="I18" s="137"/>
      <c r="J18" s="137">
        <v>944</v>
      </c>
      <c r="K18" s="137">
        <v>3310</v>
      </c>
      <c r="L18" s="137">
        <v>0</v>
      </c>
      <c r="M18" s="137" t="s">
        <v>856</v>
      </c>
      <c r="N18" s="138">
        <v>0</v>
      </c>
      <c r="O18" s="138">
        <v>0</v>
      </c>
      <c r="P18" s="137">
        <v>0</v>
      </c>
      <c r="Q18" s="137">
        <v>942</v>
      </c>
      <c r="R18" s="137">
        <v>1999</v>
      </c>
      <c r="S18" s="137">
        <v>2941</v>
      </c>
      <c r="T18" s="161">
        <v>0</v>
      </c>
      <c r="U18" s="137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4">
        <v>0</v>
      </c>
      <c r="AC18" s="134">
        <v>942</v>
      </c>
      <c r="AD18" s="134">
        <v>1999</v>
      </c>
      <c r="AE18" s="134">
        <v>2941</v>
      </c>
      <c r="AF18" s="145">
        <v>0</v>
      </c>
      <c r="AG18" s="137">
        <v>0</v>
      </c>
    </row>
    <row r="19" spans="1:33" s="140" customFormat="1" ht="54.75" customHeight="1" x14ac:dyDescent="0.25">
      <c r="A19" s="133">
        <v>5</v>
      </c>
      <c r="B19" s="133"/>
      <c r="C19" s="133" t="s">
        <v>857</v>
      </c>
      <c r="D19" s="133" t="s">
        <v>288</v>
      </c>
      <c r="E19" s="141"/>
      <c r="F19" s="134"/>
      <c r="G19" s="162"/>
      <c r="H19" s="144"/>
      <c r="I19" s="142"/>
      <c r="J19" s="137">
        <v>0</v>
      </c>
      <c r="K19" s="137">
        <v>28500</v>
      </c>
      <c r="L19" s="137">
        <v>0</v>
      </c>
      <c r="M19" s="137" t="s">
        <v>856</v>
      </c>
      <c r="N19" s="138">
        <v>0</v>
      </c>
      <c r="O19" s="138">
        <v>0</v>
      </c>
      <c r="P19" s="134">
        <v>0</v>
      </c>
      <c r="Q19" s="134">
        <v>0</v>
      </c>
      <c r="R19" s="134">
        <v>28500</v>
      </c>
      <c r="S19" s="134">
        <v>28500</v>
      </c>
      <c r="T19" s="145">
        <v>0</v>
      </c>
      <c r="U19" s="137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4">
        <v>0</v>
      </c>
      <c r="AC19" s="134">
        <v>0</v>
      </c>
      <c r="AD19" s="134">
        <v>28500</v>
      </c>
      <c r="AE19" s="134">
        <v>28500</v>
      </c>
      <c r="AF19" s="145">
        <v>0</v>
      </c>
      <c r="AG19" s="137">
        <v>0</v>
      </c>
    </row>
    <row r="20" spans="1:33" s="140" customFormat="1" ht="33.75" customHeight="1" x14ac:dyDescent="0.25">
      <c r="A20" s="133">
        <v>6</v>
      </c>
      <c r="B20" s="133" t="s">
        <v>840</v>
      </c>
      <c r="C20" s="133" t="s">
        <v>858</v>
      </c>
      <c r="D20" s="133" t="s">
        <v>67</v>
      </c>
      <c r="E20" s="141"/>
      <c r="F20" s="134"/>
      <c r="G20" s="162"/>
      <c r="H20" s="144"/>
      <c r="I20" s="142"/>
      <c r="J20" s="134">
        <v>810</v>
      </c>
      <c r="K20" s="134">
        <v>810</v>
      </c>
      <c r="L20" s="134">
        <v>0</v>
      </c>
      <c r="M20" s="134" t="s">
        <v>859</v>
      </c>
      <c r="N20" s="138">
        <v>0</v>
      </c>
      <c r="O20" s="138">
        <v>0</v>
      </c>
      <c r="P20" s="137">
        <v>0</v>
      </c>
      <c r="Q20" s="137">
        <v>810</v>
      </c>
      <c r="R20" s="137">
        <v>0</v>
      </c>
      <c r="S20" s="137">
        <v>810</v>
      </c>
      <c r="T20" s="161">
        <v>0</v>
      </c>
      <c r="U20" s="137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4">
        <v>0</v>
      </c>
      <c r="AC20" s="134">
        <v>810</v>
      </c>
      <c r="AD20" s="134">
        <v>0</v>
      </c>
      <c r="AE20" s="134">
        <v>810</v>
      </c>
      <c r="AF20" s="145">
        <v>0</v>
      </c>
      <c r="AG20" s="137">
        <v>0</v>
      </c>
    </row>
    <row r="21" spans="1:33" s="140" customFormat="1" ht="56.25" x14ac:dyDescent="0.25">
      <c r="A21" s="133">
        <v>7</v>
      </c>
      <c r="B21" s="133" t="s">
        <v>860</v>
      </c>
      <c r="C21" s="133" t="s">
        <v>861</v>
      </c>
      <c r="D21" s="133" t="s">
        <v>88</v>
      </c>
      <c r="E21" s="141"/>
      <c r="F21" s="134"/>
      <c r="G21" s="163"/>
      <c r="H21" s="135"/>
      <c r="I21" s="142"/>
      <c r="J21" s="134">
        <v>1111</v>
      </c>
      <c r="K21" s="134">
        <v>3811</v>
      </c>
      <c r="L21" s="134">
        <v>3705</v>
      </c>
      <c r="M21" s="134" t="s">
        <v>862</v>
      </c>
      <c r="N21" s="138">
        <v>0</v>
      </c>
      <c r="O21" s="138">
        <v>0</v>
      </c>
      <c r="P21" s="137">
        <v>0</v>
      </c>
      <c r="Q21" s="137">
        <v>1111</v>
      </c>
      <c r="R21" s="137">
        <v>2700</v>
      </c>
      <c r="S21" s="137">
        <v>3811</v>
      </c>
      <c r="T21" s="161">
        <v>3705</v>
      </c>
      <c r="U21" s="137">
        <v>0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8">
        <v>0</v>
      </c>
      <c r="AB21" s="134">
        <v>0</v>
      </c>
      <c r="AC21" s="134">
        <v>1111</v>
      </c>
      <c r="AD21" s="134">
        <v>2700</v>
      </c>
      <c r="AE21" s="134">
        <v>3811</v>
      </c>
      <c r="AF21" s="145">
        <v>3705</v>
      </c>
      <c r="AG21" s="137">
        <v>0</v>
      </c>
    </row>
    <row r="22" spans="1:33" s="140" customFormat="1" ht="56.25" x14ac:dyDescent="0.25">
      <c r="A22" s="133">
        <v>8</v>
      </c>
      <c r="B22" s="133" t="s">
        <v>860</v>
      </c>
      <c r="C22" s="133" t="s">
        <v>863</v>
      </c>
      <c r="D22" s="133" t="s">
        <v>88</v>
      </c>
      <c r="E22" s="141"/>
      <c r="F22" s="134"/>
      <c r="G22" s="163"/>
      <c r="H22" s="135"/>
      <c r="I22" s="142"/>
      <c r="J22" s="134">
        <v>816</v>
      </c>
      <c r="K22" s="134">
        <v>2710</v>
      </c>
      <c r="L22" s="134">
        <v>1599</v>
      </c>
      <c r="M22" s="134" t="s">
        <v>862</v>
      </c>
      <c r="N22" s="138">
        <v>0</v>
      </c>
      <c r="O22" s="138">
        <v>0</v>
      </c>
      <c r="P22" s="137">
        <v>0</v>
      </c>
      <c r="Q22" s="137">
        <v>816</v>
      </c>
      <c r="R22" s="137">
        <v>1894</v>
      </c>
      <c r="S22" s="137">
        <v>2710</v>
      </c>
      <c r="T22" s="161">
        <v>1599</v>
      </c>
      <c r="U22" s="137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4">
        <v>0</v>
      </c>
      <c r="AC22" s="134">
        <v>816</v>
      </c>
      <c r="AD22" s="134">
        <v>1894</v>
      </c>
      <c r="AE22" s="134">
        <v>2710</v>
      </c>
      <c r="AF22" s="145">
        <v>1599</v>
      </c>
      <c r="AG22" s="137">
        <v>0</v>
      </c>
    </row>
    <row r="23" spans="1:33" s="140" customFormat="1" x14ac:dyDescent="0.25">
      <c r="A23" s="164">
        <v>9</v>
      </c>
      <c r="B23" s="165" t="s">
        <v>864</v>
      </c>
      <c r="C23" s="141" t="s">
        <v>865</v>
      </c>
      <c r="D23" s="141" t="s">
        <v>67</v>
      </c>
      <c r="E23" s="141"/>
      <c r="F23" s="134"/>
      <c r="G23" s="162"/>
      <c r="H23" s="144"/>
      <c r="I23" s="142"/>
      <c r="J23" s="134">
        <f>J25+J26</f>
        <v>4024</v>
      </c>
      <c r="K23" s="134">
        <v>11589</v>
      </c>
      <c r="L23" s="134">
        <f>L25+L26</f>
        <v>0</v>
      </c>
      <c r="M23" s="134"/>
      <c r="N23" s="138">
        <v>0</v>
      </c>
      <c r="O23" s="138">
        <v>0</v>
      </c>
      <c r="P23" s="138"/>
      <c r="Q23" s="134">
        <f t="shared" ref="Q23:T23" si="6">Q25+Q26</f>
        <v>4024</v>
      </c>
      <c r="R23" s="134">
        <f t="shared" si="6"/>
        <v>7566</v>
      </c>
      <c r="S23" s="134">
        <f t="shared" si="6"/>
        <v>11590</v>
      </c>
      <c r="T23" s="145">
        <f t="shared" si="6"/>
        <v>0</v>
      </c>
      <c r="U23" s="138"/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/>
      <c r="AC23" s="134">
        <f t="shared" ref="AC23:AF23" si="7">AC25+AC26</f>
        <v>4024</v>
      </c>
      <c r="AD23" s="134">
        <f t="shared" si="7"/>
        <v>7566</v>
      </c>
      <c r="AE23" s="134">
        <f t="shared" si="7"/>
        <v>11590</v>
      </c>
      <c r="AF23" s="145">
        <f t="shared" si="7"/>
        <v>0</v>
      </c>
      <c r="AG23" s="138"/>
    </row>
    <row r="24" spans="1:33" s="140" customFormat="1" x14ac:dyDescent="0.25">
      <c r="A24" s="166"/>
      <c r="B24" s="167"/>
      <c r="C24" s="167" t="s">
        <v>390</v>
      </c>
      <c r="D24" s="167"/>
      <c r="E24" s="167"/>
      <c r="F24" s="168"/>
      <c r="G24" s="169"/>
      <c r="H24" s="168"/>
      <c r="I24" s="168"/>
      <c r="J24" s="168"/>
      <c r="K24" s="168"/>
      <c r="L24" s="168"/>
      <c r="M24" s="168"/>
      <c r="N24" s="40"/>
      <c r="O24" s="40"/>
      <c r="P24" s="40"/>
      <c r="Q24" s="40"/>
      <c r="R24" s="40"/>
      <c r="S24" s="40"/>
      <c r="T24" s="41"/>
      <c r="U24" s="138"/>
      <c r="V24" s="170">
        <v>0</v>
      </c>
      <c r="W24" s="170">
        <v>0</v>
      </c>
      <c r="X24" s="40"/>
      <c r="Y24" s="40"/>
      <c r="Z24" s="40"/>
      <c r="AA24" s="40"/>
      <c r="AB24" s="40"/>
      <c r="AC24" s="40"/>
      <c r="AD24" s="40"/>
      <c r="AE24" s="40"/>
      <c r="AF24" s="41"/>
      <c r="AG24" s="138"/>
    </row>
    <row r="25" spans="1:33" s="140" customFormat="1" ht="52.5" customHeight="1" x14ac:dyDescent="0.25">
      <c r="A25" s="171"/>
      <c r="B25" s="172"/>
      <c r="C25" s="141" t="s">
        <v>866</v>
      </c>
      <c r="D25" s="141" t="s">
        <v>67</v>
      </c>
      <c r="E25" s="141"/>
      <c r="F25" s="134"/>
      <c r="G25" s="160"/>
      <c r="H25" s="134"/>
      <c r="I25" s="134"/>
      <c r="J25" s="134">
        <v>2406</v>
      </c>
      <c r="K25" s="134">
        <v>8004</v>
      </c>
      <c r="L25" s="134">
        <v>0</v>
      </c>
      <c r="M25" s="134" t="s">
        <v>867</v>
      </c>
      <c r="N25" s="138">
        <v>0</v>
      </c>
      <c r="O25" s="138">
        <v>0</v>
      </c>
      <c r="P25" s="173"/>
      <c r="Q25" s="134">
        <v>2406</v>
      </c>
      <c r="R25" s="134">
        <v>5598</v>
      </c>
      <c r="S25" s="134">
        <v>8004</v>
      </c>
      <c r="T25" s="174">
        <v>0</v>
      </c>
      <c r="U25" s="121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175"/>
      <c r="AC25" s="134">
        <v>2406</v>
      </c>
      <c r="AD25" s="134">
        <v>5598</v>
      </c>
      <c r="AE25" s="134">
        <v>8004</v>
      </c>
      <c r="AF25" s="176">
        <v>0</v>
      </c>
      <c r="AG25" s="121">
        <v>0</v>
      </c>
    </row>
    <row r="26" spans="1:33" s="140" customFormat="1" ht="51" customHeight="1" x14ac:dyDescent="0.25">
      <c r="A26" s="133"/>
      <c r="B26" s="141"/>
      <c r="C26" s="141" t="s">
        <v>868</v>
      </c>
      <c r="D26" s="141" t="s">
        <v>67</v>
      </c>
      <c r="E26" s="141"/>
      <c r="F26" s="134"/>
      <c r="G26" s="160"/>
      <c r="H26" s="134"/>
      <c r="I26" s="134"/>
      <c r="J26" s="134">
        <v>1618</v>
      </c>
      <c r="K26" s="134">
        <v>3585</v>
      </c>
      <c r="L26" s="134">
        <v>0</v>
      </c>
      <c r="M26" s="134" t="s">
        <v>869</v>
      </c>
      <c r="N26" s="138">
        <v>0</v>
      </c>
      <c r="O26" s="138">
        <v>0</v>
      </c>
      <c r="P26" s="173"/>
      <c r="Q26" s="134">
        <v>1618</v>
      </c>
      <c r="R26" s="134">
        <v>1968</v>
      </c>
      <c r="S26" s="134">
        <v>3586</v>
      </c>
      <c r="T26" s="174">
        <v>0</v>
      </c>
      <c r="U26" s="121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75"/>
      <c r="AC26" s="134">
        <v>1618</v>
      </c>
      <c r="AD26" s="134">
        <v>1968</v>
      </c>
      <c r="AE26" s="134">
        <v>3586</v>
      </c>
      <c r="AF26" s="176">
        <v>0</v>
      </c>
      <c r="AG26" s="121">
        <v>0</v>
      </c>
    </row>
    <row r="27" spans="1:33" s="140" customFormat="1" ht="39" customHeight="1" x14ac:dyDescent="0.25">
      <c r="A27" s="133">
        <v>10</v>
      </c>
      <c r="B27" s="133" t="s">
        <v>870</v>
      </c>
      <c r="C27" s="141" t="s">
        <v>871</v>
      </c>
      <c r="D27" s="133" t="s">
        <v>154</v>
      </c>
      <c r="E27" s="133"/>
      <c r="F27" s="137"/>
      <c r="G27" s="160"/>
      <c r="H27" s="137"/>
      <c r="I27" s="137"/>
      <c r="J27" s="137">
        <v>904</v>
      </c>
      <c r="K27" s="137">
        <v>2554</v>
      </c>
      <c r="L27" s="137">
        <v>1603</v>
      </c>
      <c r="M27" s="137" t="s">
        <v>872</v>
      </c>
      <c r="N27" s="138">
        <v>0</v>
      </c>
      <c r="O27" s="138">
        <v>0</v>
      </c>
      <c r="P27" s="137">
        <v>123</v>
      </c>
      <c r="Q27" s="137">
        <v>782</v>
      </c>
      <c r="R27" s="137">
        <v>1649</v>
      </c>
      <c r="S27" s="137">
        <v>2554</v>
      </c>
      <c r="T27" s="161">
        <v>1603</v>
      </c>
      <c r="U27" s="137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  <c r="AA27" s="138">
        <v>0</v>
      </c>
      <c r="AB27" s="134">
        <v>123</v>
      </c>
      <c r="AC27" s="134">
        <v>782</v>
      </c>
      <c r="AD27" s="134">
        <v>1649</v>
      </c>
      <c r="AE27" s="134">
        <v>2554</v>
      </c>
      <c r="AF27" s="145">
        <v>1603</v>
      </c>
      <c r="AG27" s="137">
        <v>0</v>
      </c>
    </row>
    <row r="28" spans="1:33" s="140" customFormat="1" ht="39" customHeight="1" x14ac:dyDescent="0.25">
      <c r="A28" s="133">
        <v>11</v>
      </c>
      <c r="B28" s="133" t="s">
        <v>873</v>
      </c>
      <c r="C28" s="141" t="s">
        <v>874</v>
      </c>
      <c r="D28" s="133" t="s">
        <v>121</v>
      </c>
      <c r="E28" s="133"/>
      <c r="F28" s="137"/>
      <c r="G28" s="160"/>
      <c r="H28" s="137"/>
      <c r="I28" s="137"/>
      <c r="J28" s="137">
        <v>193</v>
      </c>
      <c r="K28" s="137">
        <v>649</v>
      </c>
      <c r="L28" s="137">
        <v>0</v>
      </c>
      <c r="M28" s="137" t="s">
        <v>875</v>
      </c>
      <c r="N28" s="138">
        <v>0</v>
      </c>
      <c r="O28" s="138">
        <v>0</v>
      </c>
      <c r="P28" s="137">
        <v>0</v>
      </c>
      <c r="Q28" s="137">
        <v>193</v>
      </c>
      <c r="R28" s="137">
        <v>456</v>
      </c>
      <c r="S28" s="137">
        <v>649</v>
      </c>
      <c r="T28" s="161">
        <v>0</v>
      </c>
      <c r="U28" s="137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4">
        <v>0</v>
      </c>
      <c r="AC28" s="134">
        <v>193</v>
      </c>
      <c r="AD28" s="134">
        <v>456</v>
      </c>
      <c r="AE28" s="134">
        <v>649</v>
      </c>
      <c r="AF28" s="145">
        <v>0</v>
      </c>
      <c r="AG28" s="137">
        <v>0</v>
      </c>
    </row>
    <row r="29" spans="1:33" s="140" customFormat="1" ht="37.5" customHeight="1" x14ac:dyDescent="0.25">
      <c r="A29" s="133">
        <v>12</v>
      </c>
      <c r="B29" s="133" t="s">
        <v>876</v>
      </c>
      <c r="C29" s="141" t="s">
        <v>877</v>
      </c>
      <c r="D29" s="133" t="s">
        <v>519</v>
      </c>
      <c r="E29" s="133"/>
      <c r="F29" s="137"/>
      <c r="G29" s="160"/>
      <c r="H29" s="137"/>
      <c r="I29" s="137"/>
      <c r="J29" s="137">
        <v>418</v>
      </c>
      <c r="K29" s="137">
        <v>2221</v>
      </c>
      <c r="L29" s="137">
        <v>352</v>
      </c>
      <c r="M29" s="137" t="s">
        <v>878</v>
      </c>
      <c r="N29" s="138">
        <v>0</v>
      </c>
      <c r="O29" s="138">
        <v>0</v>
      </c>
      <c r="P29" s="137">
        <v>228</v>
      </c>
      <c r="Q29" s="137">
        <v>190</v>
      </c>
      <c r="R29" s="137">
        <v>1803</v>
      </c>
      <c r="S29" s="137">
        <v>2221</v>
      </c>
      <c r="T29" s="161">
        <v>352</v>
      </c>
      <c r="U29" s="137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A29" s="138">
        <v>0</v>
      </c>
      <c r="AB29" s="134">
        <v>228</v>
      </c>
      <c r="AC29" s="134">
        <v>190</v>
      </c>
      <c r="AD29" s="134">
        <v>1803</v>
      </c>
      <c r="AE29" s="134">
        <v>2221</v>
      </c>
      <c r="AF29" s="145">
        <v>352</v>
      </c>
      <c r="AG29" s="137">
        <v>0</v>
      </c>
    </row>
    <row r="30" spans="1:33" s="140" customFormat="1" ht="51" customHeight="1" x14ac:dyDescent="0.25">
      <c r="A30" s="133">
        <v>13</v>
      </c>
      <c r="B30" s="133" t="s">
        <v>879</v>
      </c>
      <c r="C30" s="141" t="s">
        <v>880</v>
      </c>
      <c r="D30" s="133" t="s">
        <v>352</v>
      </c>
      <c r="E30" s="133"/>
      <c r="F30" s="137"/>
      <c r="G30" s="160"/>
      <c r="H30" s="137"/>
      <c r="I30" s="137"/>
      <c r="J30" s="137">
        <v>68</v>
      </c>
      <c r="K30" s="137">
        <v>266</v>
      </c>
      <c r="L30" s="137">
        <v>0</v>
      </c>
      <c r="M30" s="137" t="s">
        <v>881</v>
      </c>
      <c r="N30" s="138">
        <v>0</v>
      </c>
      <c r="O30" s="138">
        <v>0</v>
      </c>
      <c r="P30" s="137">
        <v>0</v>
      </c>
      <c r="Q30" s="137">
        <v>68</v>
      </c>
      <c r="R30" s="137">
        <v>198</v>
      </c>
      <c r="S30" s="137">
        <v>266</v>
      </c>
      <c r="T30" s="161">
        <v>0</v>
      </c>
      <c r="U30" s="137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  <c r="AA30" s="138">
        <v>0</v>
      </c>
      <c r="AB30" s="134">
        <v>0</v>
      </c>
      <c r="AC30" s="134">
        <v>68</v>
      </c>
      <c r="AD30" s="134">
        <v>198</v>
      </c>
      <c r="AE30" s="134">
        <v>266</v>
      </c>
      <c r="AF30" s="145">
        <v>0</v>
      </c>
      <c r="AG30" s="137">
        <v>0</v>
      </c>
    </row>
    <row r="31" spans="1:33" s="140" customFormat="1" ht="50.25" customHeight="1" x14ac:dyDescent="0.25">
      <c r="A31" s="133">
        <v>14</v>
      </c>
      <c r="B31" s="133" t="s">
        <v>882</v>
      </c>
      <c r="C31" s="141" t="s">
        <v>883</v>
      </c>
      <c r="D31" s="133" t="s">
        <v>150</v>
      </c>
      <c r="E31" s="133"/>
      <c r="F31" s="137"/>
      <c r="G31" s="160"/>
      <c r="H31" s="137"/>
      <c r="I31" s="137"/>
      <c r="J31" s="137">
        <v>666</v>
      </c>
      <c r="K31" s="137">
        <v>782</v>
      </c>
      <c r="L31" s="137">
        <v>0</v>
      </c>
      <c r="M31" s="137" t="s">
        <v>884</v>
      </c>
      <c r="N31" s="138">
        <v>0</v>
      </c>
      <c r="O31" s="138">
        <v>0</v>
      </c>
      <c r="P31" s="137">
        <v>666</v>
      </c>
      <c r="Q31" s="137">
        <v>0</v>
      </c>
      <c r="R31" s="137">
        <v>116</v>
      </c>
      <c r="S31" s="137">
        <v>782</v>
      </c>
      <c r="T31" s="161">
        <v>0</v>
      </c>
      <c r="U31" s="137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0</v>
      </c>
      <c r="AA31" s="138">
        <v>0</v>
      </c>
      <c r="AB31" s="134">
        <v>666</v>
      </c>
      <c r="AC31" s="134">
        <v>0</v>
      </c>
      <c r="AD31" s="134">
        <v>116</v>
      </c>
      <c r="AE31" s="134">
        <v>782</v>
      </c>
      <c r="AF31" s="145">
        <v>0</v>
      </c>
      <c r="AG31" s="137">
        <v>0</v>
      </c>
    </row>
    <row r="32" spans="1:33" s="140" customFormat="1" ht="37.5" x14ac:dyDescent="0.25">
      <c r="A32" s="133">
        <v>15</v>
      </c>
      <c r="B32" s="133" t="s">
        <v>885</v>
      </c>
      <c r="C32" s="141" t="s">
        <v>886</v>
      </c>
      <c r="D32" s="133" t="s">
        <v>108</v>
      </c>
      <c r="E32" s="133"/>
      <c r="F32" s="137"/>
      <c r="G32" s="160"/>
      <c r="H32" s="137"/>
      <c r="I32" s="137"/>
      <c r="J32" s="137">
        <v>1219</v>
      </c>
      <c r="K32" s="137">
        <v>4846</v>
      </c>
      <c r="L32" s="137">
        <v>0</v>
      </c>
      <c r="M32" s="137" t="s">
        <v>887</v>
      </c>
      <c r="N32" s="138">
        <v>0</v>
      </c>
      <c r="O32" s="138">
        <v>0</v>
      </c>
      <c r="P32" s="137">
        <v>754</v>
      </c>
      <c r="Q32" s="137">
        <v>465</v>
      </c>
      <c r="R32" s="137">
        <v>3627</v>
      </c>
      <c r="S32" s="137">
        <v>4846</v>
      </c>
      <c r="T32" s="161">
        <v>0</v>
      </c>
      <c r="U32" s="137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4">
        <v>754</v>
      </c>
      <c r="AC32" s="134">
        <v>465</v>
      </c>
      <c r="AD32" s="134">
        <v>3627</v>
      </c>
      <c r="AE32" s="134">
        <v>4846</v>
      </c>
      <c r="AF32" s="145">
        <v>0</v>
      </c>
      <c r="AG32" s="137">
        <v>0</v>
      </c>
    </row>
    <row r="33" spans="1:33" s="140" customFormat="1" ht="51.75" customHeight="1" x14ac:dyDescent="0.25">
      <c r="A33" s="133">
        <v>16</v>
      </c>
      <c r="B33" s="133"/>
      <c r="C33" s="141" t="s">
        <v>888</v>
      </c>
      <c r="D33" s="133" t="s">
        <v>108</v>
      </c>
      <c r="E33" s="133"/>
      <c r="F33" s="137"/>
      <c r="G33" s="160"/>
      <c r="H33" s="137"/>
      <c r="I33" s="137"/>
      <c r="J33" s="137">
        <v>0</v>
      </c>
      <c r="K33" s="137">
        <v>12318</v>
      </c>
      <c r="L33" s="137">
        <v>0</v>
      </c>
      <c r="M33" s="137" t="s">
        <v>889</v>
      </c>
      <c r="N33" s="138">
        <v>0</v>
      </c>
      <c r="O33" s="138">
        <v>0</v>
      </c>
      <c r="P33" s="137">
        <v>0</v>
      </c>
      <c r="Q33" s="137">
        <v>0</v>
      </c>
      <c r="R33" s="137">
        <v>12318</v>
      </c>
      <c r="S33" s="137">
        <v>12318</v>
      </c>
      <c r="T33" s="161"/>
      <c r="U33" s="137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4">
        <v>0</v>
      </c>
      <c r="AC33" s="134">
        <v>0</v>
      </c>
      <c r="AD33" s="134">
        <v>12318</v>
      </c>
      <c r="AE33" s="134">
        <v>12318</v>
      </c>
      <c r="AF33" s="145"/>
      <c r="AG33" s="137">
        <v>0</v>
      </c>
    </row>
    <row r="34" spans="1:33" s="140" customFormat="1" ht="39.75" customHeight="1" x14ac:dyDescent="0.25">
      <c r="A34" s="133">
        <v>17</v>
      </c>
      <c r="B34" s="133" t="s">
        <v>890</v>
      </c>
      <c r="C34" s="141" t="s">
        <v>891</v>
      </c>
      <c r="D34" s="133" t="s">
        <v>892</v>
      </c>
      <c r="E34" s="133"/>
      <c r="F34" s="137"/>
      <c r="G34" s="160"/>
      <c r="H34" s="137"/>
      <c r="I34" s="137"/>
      <c r="J34" s="137">
        <v>570</v>
      </c>
      <c r="K34" s="137">
        <v>928</v>
      </c>
      <c r="L34" s="137">
        <v>741</v>
      </c>
      <c r="M34" s="137" t="s">
        <v>893</v>
      </c>
      <c r="N34" s="138">
        <v>0</v>
      </c>
      <c r="O34" s="138">
        <v>0</v>
      </c>
      <c r="P34" s="137"/>
      <c r="Q34" s="137">
        <v>570</v>
      </c>
      <c r="R34" s="137">
        <v>358</v>
      </c>
      <c r="S34" s="137">
        <v>928</v>
      </c>
      <c r="T34" s="161">
        <v>741</v>
      </c>
      <c r="U34" s="137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134"/>
      <c r="AC34" s="134">
        <v>570</v>
      </c>
      <c r="AD34" s="134">
        <v>358</v>
      </c>
      <c r="AE34" s="134">
        <v>928</v>
      </c>
      <c r="AF34" s="145">
        <v>741</v>
      </c>
      <c r="AG34" s="137">
        <v>0</v>
      </c>
    </row>
    <row r="35" spans="1:33" s="140" customFormat="1" x14ac:dyDescent="0.25">
      <c r="A35" s="164">
        <v>18</v>
      </c>
      <c r="B35" s="164" t="s">
        <v>894</v>
      </c>
      <c r="C35" s="141" t="s">
        <v>145</v>
      </c>
      <c r="D35" s="133" t="s">
        <v>146</v>
      </c>
      <c r="E35" s="133"/>
      <c r="F35" s="137"/>
      <c r="G35" s="160"/>
      <c r="H35" s="137"/>
      <c r="I35" s="137"/>
      <c r="J35" s="137">
        <f>J37+J38</f>
        <v>1306</v>
      </c>
      <c r="K35" s="137">
        <f>K37+K38</f>
        <v>2069</v>
      </c>
      <c r="L35" s="137">
        <f>L37+L38</f>
        <v>0</v>
      </c>
      <c r="M35" s="137"/>
      <c r="N35" s="138">
        <v>0</v>
      </c>
      <c r="O35" s="138">
        <v>0</v>
      </c>
      <c r="P35" s="137">
        <f t="shared" ref="P35:U35" si="8">P37+P38</f>
        <v>914</v>
      </c>
      <c r="Q35" s="137">
        <f t="shared" si="8"/>
        <v>392</v>
      </c>
      <c r="R35" s="137">
        <f t="shared" si="8"/>
        <v>763</v>
      </c>
      <c r="S35" s="137">
        <f t="shared" si="8"/>
        <v>2069</v>
      </c>
      <c r="T35" s="161">
        <f t="shared" si="8"/>
        <v>0</v>
      </c>
      <c r="U35" s="137">
        <f t="shared" si="8"/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  <c r="AA35" s="138">
        <v>0</v>
      </c>
      <c r="AB35" s="134">
        <f t="shared" ref="AB35:AG35" si="9">AB37+AB38</f>
        <v>914</v>
      </c>
      <c r="AC35" s="134">
        <f t="shared" si="9"/>
        <v>392</v>
      </c>
      <c r="AD35" s="134">
        <f t="shared" si="9"/>
        <v>763</v>
      </c>
      <c r="AE35" s="134">
        <f t="shared" si="9"/>
        <v>2069</v>
      </c>
      <c r="AF35" s="145">
        <f t="shared" si="9"/>
        <v>0</v>
      </c>
      <c r="AG35" s="137">
        <f t="shared" si="9"/>
        <v>0</v>
      </c>
    </row>
    <row r="36" spans="1:33" s="140" customFormat="1" x14ac:dyDescent="0.25">
      <c r="A36" s="166"/>
      <c r="B36" s="147"/>
      <c r="C36" s="147" t="s">
        <v>390</v>
      </c>
      <c r="D36" s="147"/>
      <c r="E36" s="147"/>
      <c r="F36" s="177"/>
      <c r="G36" s="169"/>
      <c r="H36" s="177"/>
      <c r="I36" s="177"/>
      <c r="J36" s="177"/>
      <c r="K36" s="177"/>
      <c r="L36" s="177"/>
      <c r="M36" s="177"/>
      <c r="N36" s="138">
        <v>0</v>
      </c>
      <c r="O36" s="138">
        <v>0</v>
      </c>
      <c r="P36" s="177"/>
      <c r="Q36" s="177"/>
      <c r="R36" s="177"/>
      <c r="S36" s="177"/>
      <c r="T36" s="177"/>
      <c r="U36" s="137"/>
      <c r="V36" s="138">
        <v>0</v>
      </c>
      <c r="W36" s="138">
        <v>0</v>
      </c>
      <c r="X36" s="138">
        <v>0</v>
      </c>
      <c r="Y36" s="138">
        <v>0</v>
      </c>
      <c r="Z36" s="138">
        <v>0</v>
      </c>
      <c r="AA36" s="138">
        <v>0</v>
      </c>
      <c r="AB36" s="168"/>
      <c r="AC36" s="168"/>
      <c r="AD36" s="168"/>
      <c r="AE36" s="168"/>
      <c r="AF36" s="168"/>
      <c r="AG36" s="137"/>
    </row>
    <row r="37" spans="1:33" s="140" customFormat="1" ht="34.5" customHeight="1" x14ac:dyDescent="0.25">
      <c r="A37" s="171"/>
      <c r="B37" s="171"/>
      <c r="C37" s="141" t="s">
        <v>895</v>
      </c>
      <c r="D37" s="133" t="s">
        <v>146</v>
      </c>
      <c r="E37" s="133"/>
      <c r="F37" s="137"/>
      <c r="G37" s="160"/>
      <c r="H37" s="137"/>
      <c r="I37" s="137"/>
      <c r="J37" s="137">
        <v>1004</v>
      </c>
      <c r="K37" s="137">
        <v>1004</v>
      </c>
      <c r="L37" s="137">
        <v>0</v>
      </c>
      <c r="M37" s="137" t="s">
        <v>896</v>
      </c>
      <c r="N37" s="138">
        <v>0</v>
      </c>
      <c r="O37" s="138">
        <v>0</v>
      </c>
      <c r="P37" s="137">
        <v>914</v>
      </c>
      <c r="Q37" s="137">
        <v>90</v>
      </c>
      <c r="R37" s="137">
        <v>0</v>
      </c>
      <c r="S37" s="137">
        <v>1004</v>
      </c>
      <c r="T37" s="161">
        <v>0</v>
      </c>
      <c r="U37" s="137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4">
        <v>914</v>
      </c>
      <c r="AC37" s="134">
        <v>90</v>
      </c>
      <c r="AD37" s="134">
        <v>0</v>
      </c>
      <c r="AE37" s="134">
        <v>1004</v>
      </c>
      <c r="AF37" s="145">
        <v>0</v>
      </c>
      <c r="AG37" s="137">
        <v>0</v>
      </c>
    </row>
    <row r="38" spans="1:33" s="140" customFormat="1" ht="49.5" customHeight="1" x14ac:dyDescent="0.25">
      <c r="A38" s="133"/>
      <c r="B38" s="133"/>
      <c r="C38" s="141" t="s">
        <v>897</v>
      </c>
      <c r="D38" s="133" t="s">
        <v>146</v>
      </c>
      <c r="E38" s="133"/>
      <c r="F38" s="137"/>
      <c r="G38" s="160"/>
      <c r="H38" s="137"/>
      <c r="I38" s="137"/>
      <c r="J38" s="137">
        <v>302</v>
      </c>
      <c r="K38" s="137">
        <v>1065</v>
      </c>
      <c r="L38" s="137">
        <v>0</v>
      </c>
      <c r="M38" s="137" t="s">
        <v>898</v>
      </c>
      <c r="N38" s="138">
        <v>0</v>
      </c>
      <c r="O38" s="138">
        <v>0</v>
      </c>
      <c r="P38" s="137">
        <v>0</v>
      </c>
      <c r="Q38" s="137">
        <v>302</v>
      </c>
      <c r="R38" s="137">
        <v>763</v>
      </c>
      <c r="S38" s="137">
        <v>1065</v>
      </c>
      <c r="T38" s="161">
        <v>0</v>
      </c>
      <c r="U38" s="137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8">
        <v>0</v>
      </c>
      <c r="AB38" s="134">
        <v>0</v>
      </c>
      <c r="AC38" s="134">
        <v>302</v>
      </c>
      <c r="AD38" s="134">
        <v>763</v>
      </c>
      <c r="AE38" s="134">
        <v>1065</v>
      </c>
      <c r="AF38" s="145">
        <v>0</v>
      </c>
      <c r="AG38" s="137">
        <v>0</v>
      </c>
    </row>
    <row r="39" spans="1:33" s="140" customFormat="1" ht="37.5" x14ac:dyDescent="0.25">
      <c r="A39" s="133">
        <v>19</v>
      </c>
      <c r="B39" s="133" t="s">
        <v>899</v>
      </c>
      <c r="C39" s="141" t="s">
        <v>900</v>
      </c>
      <c r="D39" s="133" t="s">
        <v>154</v>
      </c>
      <c r="E39" s="133"/>
      <c r="F39" s="137"/>
      <c r="G39" s="160"/>
      <c r="H39" s="137"/>
      <c r="I39" s="137"/>
      <c r="J39" s="137">
        <v>129</v>
      </c>
      <c r="K39" s="137">
        <v>437</v>
      </c>
      <c r="L39" s="137">
        <v>0</v>
      </c>
      <c r="M39" s="137" t="s">
        <v>901</v>
      </c>
      <c r="N39" s="138">
        <v>0</v>
      </c>
      <c r="O39" s="138">
        <v>0</v>
      </c>
      <c r="P39" s="137">
        <v>0</v>
      </c>
      <c r="Q39" s="137">
        <v>129</v>
      </c>
      <c r="R39" s="137">
        <v>308</v>
      </c>
      <c r="S39" s="137">
        <v>437</v>
      </c>
      <c r="T39" s="161">
        <v>0</v>
      </c>
      <c r="U39" s="137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38">
        <v>0</v>
      </c>
      <c r="AB39" s="134">
        <v>0</v>
      </c>
      <c r="AC39" s="134">
        <v>129</v>
      </c>
      <c r="AD39" s="134">
        <v>308</v>
      </c>
      <c r="AE39" s="134">
        <v>437</v>
      </c>
      <c r="AF39" s="145">
        <v>0</v>
      </c>
      <c r="AG39" s="137">
        <v>0</v>
      </c>
    </row>
    <row r="40" spans="1:33" s="140" customFormat="1" ht="66" customHeight="1" x14ac:dyDescent="0.25">
      <c r="A40" s="178"/>
      <c r="B40" s="178"/>
      <c r="C40" s="179"/>
      <c r="D40" s="178"/>
      <c r="E40" s="180"/>
      <c r="Q40" s="55"/>
      <c r="R40" s="181" t="s">
        <v>965</v>
      </c>
      <c r="S40" s="10"/>
      <c r="T40" s="10"/>
      <c r="U40" s="10"/>
      <c r="V40" s="10"/>
      <c r="W40" s="10"/>
      <c r="X40" s="10"/>
      <c r="Y40" s="10"/>
      <c r="Z40" s="10"/>
      <c r="AA40" s="53"/>
      <c r="AB40" s="53" t="s">
        <v>902</v>
      </c>
      <c r="AC40" s="53"/>
      <c r="AD40" s="7"/>
      <c r="AE40" s="182" t="s">
        <v>967</v>
      </c>
      <c r="AF40" s="183"/>
      <c r="AG40" s="183"/>
    </row>
    <row r="41" spans="1:33" ht="3.75" customHeight="1" x14ac:dyDescent="0.25">
      <c r="E41" s="186"/>
      <c r="F41" s="186"/>
      <c r="G41" s="186"/>
      <c r="H41" s="186"/>
      <c r="I41" s="186"/>
      <c r="J41" s="186"/>
      <c r="K41" s="7"/>
      <c r="L41" s="7"/>
      <c r="M41" s="7"/>
      <c r="AD41" s="7"/>
      <c r="AE41" s="7"/>
      <c r="AF41" s="7"/>
      <c r="AG41" s="7"/>
    </row>
    <row r="42" spans="1:33" ht="54.75" customHeight="1" x14ac:dyDescent="0.25">
      <c r="E42" s="188"/>
      <c r="F42" s="75"/>
      <c r="G42" s="75"/>
      <c r="H42" s="75"/>
      <c r="I42" s="75"/>
      <c r="J42" s="75"/>
      <c r="K42" s="7"/>
      <c r="L42" s="7"/>
      <c r="M42" s="7"/>
      <c r="P42" s="7"/>
      <c r="Q42" s="55"/>
      <c r="R42" s="181" t="s">
        <v>964</v>
      </c>
      <c r="S42" s="9"/>
      <c r="U42" s="9"/>
      <c r="V42" s="9"/>
      <c r="W42" s="9"/>
      <c r="X42" s="9"/>
      <c r="Y42" s="9"/>
      <c r="Z42" s="9"/>
      <c r="AA42" s="6"/>
      <c r="AB42" s="53" t="s">
        <v>903</v>
      </c>
      <c r="AC42" s="54"/>
      <c r="AD42" s="7"/>
      <c r="AE42" s="182" t="s">
        <v>194</v>
      </c>
      <c r="AF42" s="7"/>
      <c r="AG42" s="7"/>
    </row>
    <row r="43" spans="1:33" ht="68.25" customHeight="1" x14ac:dyDescent="0.25">
      <c r="P43" s="7"/>
      <c r="AF43" s="7"/>
      <c r="AG43" s="7"/>
    </row>
    <row r="44" spans="1:33" x14ac:dyDescent="0.25">
      <c r="N44" s="7"/>
      <c r="O44" s="7"/>
      <c r="P44" s="7"/>
      <c r="AF44" s="7"/>
      <c r="AG44" s="7"/>
    </row>
    <row r="45" spans="1:33" x14ac:dyDescent="0.2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x14ac:dyDescent="0.25">
      <c r="N46" s="7"/>
      <c r="O46" s="7"/>
      <c r="AD46" s="7"/>
      <c r="AE46" s="7"/>
      <c r="AF46" s="7"/>
      <c r="AG46" s="7"/>
    </row>
    <row r="47" spans="1:33" x14ac:dyDescent="0.25">
      <c r="N47" s="7"/>
      <c r="O47" s="7"/>
      <c r="AD47" s="7"/>
      <c r="AE47" s="7"/>
      <c r="AF47" s="7"/>
      <c r="AG47" s="7"/>
    </row>
    <row r="48" spans="1:33" x14ac:dyDescent="0.25">
      <c r="N48" s="7"/>
      <c r="O48" s="7"/>
      <c r="AD48" s="7"/>
      <c r="AE48" s="7"/>
      <c r="AF48" s="7"/>
      <c r="AG48" s="7"/>
    </row>
    <row r="49" spans="14:33" s="187" customFormat="1" x14ac:dyDescent="0.25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4:33" s="187" customFormat="1" x14ac:dyDescent="0.25"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4:33" s="187" customFormat="1" x14ac:dyDescent="0.25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4:33" s="187" customFormat="1" x14ac:dyDescent="0.25"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4:33" s="187" customFormat="1" x14ac:dyDescent="0.25"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4:33" s="187" customFormat="1" x14ac:dyDescent="0.25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4:33" s="187" customFormat="1" x14ac:dyDescent="0.25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4:33" s="187" customFormat="1" x14ac:dyDescent="0.2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4:33" s="187" customFormat="1" x14ac:dyDescent="0.25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4:33" s="187" customFormat="1" x14ac:dyDescent="0.25"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4:33" s="187" customFormat="1" x14ac:dyDescent="0.25"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4:33" s="187" customFormat="1" x14ac:dyDescent="0.25"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4:33" s="187" customFormat="1" x14ac:dyDescent="0.2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4:33" s="187" customFormat="1" x14ac:dyDescent="0.25"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4:33" s="187" customFormat="1" x14ac:dyDescent="0.25"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4:33" s="187" customFormat="1" x14ac:dyDescent="0.25"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4:33" s="187" customFormat="1" x14ac:dyDescent="0.25"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4:33" s="187" customFormat="1" x14ac:dyDescent="0.25"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4:33" s="187" customFormat="1" x14ac:dyDescent="0.25"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4:33" s="187" customFormat="1" x14ac:dyDescent="0.25"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4:33" s="187" customFormat="1" x14ac:dyDescent="0.25"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4:33" s="187" customFormat="1" x14ac:dyDescent="0.25"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4:33" s="187" customFormat="1" x14ac:dyDescent="0.25"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4:33" s="187" customFormat="1" x14ac:dyDescent="0.25"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4:33" s="187" customFormat="1" x14ac:dyDescent="0.25"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4:33" s="187" customFormat="1" x14ac:dyDescent="0.25"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4:33" s="187" customFormat="1" x14ac:dyDescent="0.25"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4:33" s="187" customFormat="1" x14ac:dyDescent="0.25"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4:33" s="187" customFormat="1" x14ac:dyDescent="0.25"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4:33" s="187" customFormat="1" x14ac:dyDescent="0.25"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4:33" s="187" customFormat="1" x14ac:dyDescent="0.25"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4:33" s="187" customFormat="1" x14ac:dyDescent="0.25"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x14ac:dyDescent="0.25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3" spans="1:33" x14ac:dyDescent="0.25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</row>
    <row r="84" spans="1:33" x14ac:dyDescent="0.25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</row>
    <row r="85" spans="1:33" x14ac:dyDescent="0.25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</row>
    <row r="86" spans="1:33" x14ac:dyDescent="0.25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</row>
    <row r="87" spans="1:33" x14ac:dyDescent="0.25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</row>
  </sheetData>
  <mergeCells count="35">
    <mergeCell ref="B1:M1"/>
    <mergeCell ref="E2:M2"/>
    <mergeCell ref="B4:B11"/>
    <mergeCell ref="C4:C11"/>
    <mergeCell ref="D4:D11"/>
    <mergeCell ref="E4:E11"/>
    <mergeCell ref="F4:H6"/>
    <mergeCell ref="I4:I6"/>
    <mergeCell ref="J4:M4"/>
    <mergeCell ref="J5:L5"/>
    <mergeCell ref="F7:I7"/>
    <mergeCell ref="F8:I8"/>
    <mergeCell ref="F9:I9"/>
    <mergeCell ref="M5:M6"/>
    <mergeCell ref="F10:I10"/>
    <mergeCell ref="AG4:AG6"/>
    <mergeCell ref="W5:W6"/>
    <mergeCell ref="X5:X6"/>
    <mergeCell ref="Y5:Y6"/>
    <mergeCell ref="Z5:Z6"/>
    <mergeCell ref="D12:H12"/>
    <mergeCell ref="D17:H17"/>
    <mergeCell ref="AA5:AA6"/>
    <mergeCell ref="AE5:AE6"/>
    <mergeCell ref="N4:O4"/>
    <mergeCell ref="P4:T4"/>
    <mergeCell ref="U4:U6"/>
    <mergeCell ref="V4:AA4"/>
    <mergeCell ref="AB4:AF4"/>
    <mergeCell ref="AF5:AF6"/>
    <mergeCell ref="N5:N6"/>
    <mergeCell ref="O5:O6"/>
    <mergeCell ref="S5:S6"/>
    <mergeCell ref="T5:T6"/>
    <mergeCell ref="V5:V6"/>
  </mergeCells>
  <pageMargins left="0.7" right="0.7" top="0.75" bottom="0.75" header="0.3" footer="0.3"/>
  <pageSetup paperSize="9" scale="39" orientation="portrait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Песок Строительный</vt:lpstr>
      <vt:lpstr>Песчано-гравийные породы</vt:lpstr>
      <vt:lpstr>Камень для строительства</vt:lpstr>
      <vt:lpstr>Облицовочный камень</vt:lpstr>
      <vt:lpstr>Кирпично-черепичное сырье</vt:lpstr>
      <vt:lpstr>Известняк для обжига</vt:lpstr>
      <vt:lpstr>'Известняк для обжига'!Область_печати</vt:lpstr>
      <vt:lpstr>'Камень для строительства'!Область_печати</vt:lpstr>
      <vt:lpstr>'Кирпично-черепичное сырье'!Область_печати</vt:lpstr>
      <vt:lpstr>'Облицовочный камень'!Область_печати</vt:lpstr>
      <vt:lpstr>'Песок Строительный'!Область_печати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2022-06-20T05:21:34Z</dcterms:modified>
</cp:coreProperties>
</file>